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ris.Prigoda\Desktop\Техничка\Руководства\EXLANTIX\Регламент обслуживания\Калькуляторы V6\"/>
    </mc:Choice>
  </mc:AlternateContent>
  <xr:revisionPtr revIDLastSave="0" documentId="13_ncr:1_{00F888C8-F0F2-4685-BD57-5B86368F94F8}" xr6:coauthVersionLast="47" xr6:coauthVersionMax="47" xr10:uidLastSave="{00000000-0000-0000-0000-000000000000}"/>
  <bookViews>
    <workbookView xWindow="-109" yWindow="-109" windowWidth="26301" windowHeight="14169" tabRatio="947" xr2:uid="{00000000-000D-0000-FFFF-FFFF00000000}"/>
  </bookViews>
  <sheets>
    <sheet name="Board" sheetId="165" r:id="rId1"/>
    <sheet name="Тип ТО и комплектации" sheetId="1" r:id="rId2"/>
    <sheet name="Регламент ТО" sheetId="168" r:id="rId3"/>
    <sheet name="Материалы" sheetId="170" r:id="rId4"/>
    <sheet name="Рабочие операции" sheetId="187" r:id="rId5"/>
    <sheet name="ТО-0" sheetId="166" r:id="rId6"/>
    <sheet name="ТО-1" sheetId="171" r:id="rId7"/>
    <sheet name="ТО-2" sheetId="172" r:id="rId8"/>
    <sheet name="ТО-3" sheetId="173" r:id="rId9"/>
    <sheet name="ТО-4" sheetId="174" r:id="rId10"/>
    <sheet name="ТО-5" sheetId="175" r:id="rId11"/>
  </sheets>
  <definedNames>
    <definedName name="ТО_10__100_000км">'Тип ТО и комплектации'!$C$12</definedName>
    <definedName name="ТО_2__20_000км_24мес" localSheetId="5">#REF!</definedName>
    <definedName name="ТО_2__20_000км_24мес" localSheetId="6">#REF!</definedName>
    <definedName name="ТО_2__20_000км_24мес" localSheetId="7">#REF!</definedName>
    <definedName name="ТО_2__20_000км_24мес" localSheetId="8">#REF!</definedName>
    <definedName name="ТО_2__20_000км_24мес" localSheetId="9">#REF!</definedName>
    <definedName name="ТО_2__20_000км_24мес" localSheetId="10">#REF!</definedName>
    <definedName name="ТО_2__20_000км_24мес">#REF!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" i="165" l="1"/>
  <c r="F4" i="165"/>
  <c r="E4" i="165"/>
  <c r="D4" i="165"/>
  <c r="F72" i="168"/>
  <c r="F27" i="175"/>
  <c r="E27" i="175"/>
  <c r="D27" i="175"/>
  <c r="C27" i="175"/>
  <c r="F26" i="175"/>
  <c r="G26" i="175" s="1"/>
  <c r="E26" i="175"/>
  <c r="D26" i="175"/>
  <c r="C26" i="175"/>
  <c r="F25" i="175"/>
  <c r="E25" i="175"/>
  <c r="D25" i="175"/>
  <c r="C25" i="175"/>
  <c r="F24" i="175"/>
  <c r="E24" i="175"/>
  <c r="D24" i="175"/>
  <c r="C24" i="175"/>
  <c r="F23" i="175"/>
  <c r="E23" i="175"/>
  <c r="D23" i="175"/>
  <c r="C23" i="175"/>
  <c r="F22" i="175"/>
  <c r="E22" i="175"/>
  <c r="G22" i="175" s="1"/>
  <c r="D22" i="175"/>
  <c r="C22" i="175"/>
  <c r="F21" i="175"/>
  <c r="E21" i="175"/>
  <c r="G21" i="175" s="1"/>
  <c r="D21" i="175"/>
  <c r="C21" i="175"/>
  <c r="F20" i="175"/>
  <c r="E20" i="175"/>
  <c r="G20" i="175" s="1"/>
  <c r="D20" i="175"/>
  <c r="C20" i="175"/>
  <c r="F19" i="175"/>
  <c r="E19" i="175"/>
  <c r="G19" i="175" s="1"/>
  <c r="D19" i="175"/>
  <c r="C19" i="175"/>
  <c r="F18" i="175"/>
  <c r="E18" i="175"/>
  <c r="G18" i="175" s="1"/>
  <c r="D18" i="175"/>
  <c r="C18" i="175"/>
  <c r="F17" i="175"/>
  <c r="E17" i="175"/>
  <c r="D17" i="175"/>
  <c r="C17" i="175"/>
  <c r="F15" i="175"/>
  <c r="E15" i="175"/>
  <c r="D15" i="175"/>
  <c r="C15" i="175"/>
  <c r="F14" i="175"/>
  <c r="E14" i="175"/>
  <c r="G14" i="175" s="1"/>
  <c r="D14" i="175"/>
  <c r="C14" i="175"/>
  <c r="F13" i="175"/>
  <c r="E13" i="175"/>
  <c r="G13" i="175" s="1"/>
  <c r="D13" i="175"/>
  <c r="C13" i="175"/>
  <c r="F12" i="175"/>
  <c r="E12" i="175"/>
  <c r="D12" i="175"/>
  <c r="C12" i="175"/>
  <c r="F11" i="175"/>
  <c r="E11" i="175"/>
  <c r="D11" i="175"/>
  <c r="C11" i="175"/>
  <c r="F10" i="175"/>
  <c r="E10" i="175"/>
  <c r="D10" i="175"/>
  <c r="C10" i="175"/>
  <c r="F9" i="175"/>
  <c r="E9" i="175"/>
  <c r="D9" i="175"/>
  <c r="C9" i="175"/>
  <c r="E8" i="175"/>
  <c r="D8" i="175"/>
  <c r="C8" i="175"/>
  <c r="F5" i="175"/>
  <c r="F3" i="175"/>
  <c r="C26" i="174"/>
  <c r="D26" i="174"/>
  <c r="E26" i="174"/>
  <c r="F26" i="174"/>
  <c r="C27" i="174"/>
  <c r="D27" i="174"/>
  <c r="E27" i="174"/>
  <c r="F27" i="174"/>
  <c r="G27" i="174" s="1"/>
  <c r="H71" i="168"/>
  <c r="D5" i="175" s="1"/>
  <c r="F25" i="174"/>
  <c r="E25" i="174"/>
  <c r="D25" i="174"/>
  <c r="C25" i="174"/>
  <c r="F24" i="174"/>
  <c r="E24" i="174"/>
  <c r="D24" i="174"/>
  <c r="C24" i="174"/>
  <c r="F23" i="174"/>
  <c r="E23" i="174"/>
  <c r="D23" i="174"/>
  <c r="C23" i="174"/>
  <c r="F22" i="174"/>
  <c r="E22" i="174"/>
  <c r="D22" i="174"/>
  <c r="C22" i="174"/>
  <c r="F21" i="174"/>
  <c r="E21" i="174"/>
  <c r="D21" i="174"/>
  <c r="C21" i="174"/>
  <c r="F20" i="174"/>
  <c r="E20" i="174"/>
  <c r="D20" i="174"/>
  <c r="C20" i="174"/>
  <c r="F19" i="174"/>
  <c r="E19" i="174"/>
  <c r="D19" i="174"/>
  <c r="C19" i="174"/>
  <c r="F18" i="174"/>
  <c r="E18" i="174"/>
  <c r="D18" i="174"/>
  <c r="C18" i="174"/>
  <c r="F17" i="174"/>
  <c r="E17" i="174"/>
  <c r="D17" i="174"/>
  <c r="C17" i="174"/>
  <c r="F15" i="174"/>
  <c r="E15" i="174"/>
  <c r="D15" i="174"/>
  <c r="C15" i="174"/>
  <c r="F14" i="174"/>
  <c r="E14" i="174"/>
  <c r="D14" i="174"/>
  <c r="C14" i="174"/>
  <c r="F13" i="174"/>
  <c r="E13" i="174"/>
  <c r="D13" i="174"/>
  <c r="C13" i="174"/>
  <c r="F12" i="174"/>
  <c r="E12" i="174"/>
  <c r="D12" i="174"/>
  <c r="C12" i="174"/>
  <c r="F11" i="174"/>
  <c r="E11" i="174"/>
  <c r="D11" i="174"/>
  <c r="C11" i="174"/>
  <c r="F10" i="174"/>
  <c r="E10" i="174"/>
  <c r="D10" i="174"/>
  <c r="C10" i="174"/>
  <c r="F9" i="174"/>
  <c r="E9" i="174"/>
  <c r="D9" i="174"/>
  <c r="C9" i="174"/>
  <c r="E8" i="174"/>
  <c r="D8" i="174"/>
  <c r="C8" i="174"/>
  <c r="F5" i="174"/>
  <c r="F3" i="174"/>
  <c r="C24" i="173"/>
  <c r="D24" i="173"/>
  <c r="E24" i="173"/>
  <c r="F24" i="173"/>
  <c r="C25" i="173"/>
  <c r="D25" i="173"/>
  <c r="E25" i="173"/>
  <c r="F25" i="173"/>
  <c r="G25" i="173" s="1"/>
  <c r="G71" i="168"/>
  <c r="D5" i="173" s="1"/>
  <c r="F23" i="173"/>
  <c r="E23" i="173"/>
  <c r="G23" i="173" s="1"/>
  <c r="D23" i="173"/>
  <c r="C23" i="173"/>
  <c r="F22" i="173"/>
  <c r="E22" i="173"/>
  <c r="D22" i="173"/>
  <c r="C22" i="173"/>
  <c r="F21" i="173"/>
  <c r="E21" i="173"/>
  <c r="D21" i="173"/>
  <c r="C21" i="173"/>
  <c r="F20" i="173"/>
  <c r="E20" i="173"/>
  <c r="G20" i="173" s="1"/>
  <c r="D20" i="173"/>
  <c r="C20" i="173"/>
  <c r="F19" i="173"/>
  <c r="E19" i="173"/>
  <c r="D19" i="173"/>
  <c r="C19" i="173"/>
  <c r="F18" i="173"/>
  <c r="E18" i="173"/>
  <c r="D18" i="173"/>
  <c r="C18" i="173"/>
  <c r="F17" i="173"/>
  <c r="E17" i="173"/>
  <c r="D17" i="173"/>
  <c r="C17" i="173"/>
  <c r="F15" i="173"/>
  <c r="E15" i="173"/>
  <c r="D15" i="173"/>
  <c r="C15" i="173"/>
  <c r="F14" i="173"/>
  <c r="E14" i="173"/>
  <c r="D14" i="173"/>
  <c r="C14" i="173"/>
  <c r="F13" i="173"/>
  <c r="E13" i="173"/>
  <c r="D13" i="173"/>
  <c r="C13" i="173"/>
  <c r="F12" i="173"/>
  <c r="E12" i="173"/>
  <c r="D12" i="173"/>
  <c r="C12" i="173"/>
  <c r="F11" i="173"/>
  <c r="E11" i="173"/>
  <c r="D11" i="173"/>
  <c r="C11" i="173"/>
  <c r="F10" i="173"/>
  <c r="E10" i="173"/>
  <c r="D10" i="173"/>
  <c r="C10" i="173"/>
  <c r="F9" i="173"/>
  <c r="E9" i="173"/>
  <c r="D9" i="173"/>
  <c r="C9" i="173"/>
  <c r="E8" i="173"/>
  <c r="D8" i="173"/>
  <c r="C8" i="173"/>
  <c r="F5" i="173"/>
  <c r="F3" i="173"/>
  <c r="C17" i="172"/>
  <c r="D17" i="172"/>
  <c r="E17" i="172"/>
  <c r="F17" i="172"/>
  <c r="G17" i="172"/>
  <c r="C18" i="172"/>
  <c r="D18" i="172"/>
  <c r="E18" i="172"/>
  <c r="F18" i="172"/>
  <c r="C19" i="172"/>
  <c r="D19" i="172"/>
  <c r="E19" i="172"/>
  <c r="F19" i="172"/>
  <c r="C20" i="172"/>
  <c r="D20" i="172"/>
  <c r="E20" i="172"/>
  <c r="F20" i="172"/>
  <c r="C21" i="172"/>
  <c r="D21" i="172"/>
  <c r="E21" i="172"/>
  <c r="F21" i="172"/>
  <c r="G21" i="172"/>
  <c r="C22" i="172"/>
  <c r="D22" i="172"/>
  <c r="E22" i="172"/>
  <c r="F22" i="172"/>
  <c r="C23" i="172"/>
  <c r="D23" i="172"/>
  <c r="E23" i="172"/>
  <c r="F23" i="172"/>
  <c r="F71" i="168"/>
  <c r="D5" i="172" s="1"/>
  <c r="E71" i="168"/>
  <c r="D5" i="171" s="1"/>
  <c r="F5" i="171"/>
  <c r="F3" i="171"/>
  <c r="E72" i="168"/>
  <c r="M72" i="168" s="1"/>
  <c r="E70" i="168"/>
  <c r="J70" i="168" s="1"/>
  <c r="L71" i="168"/>
  <c r="M71" i="168"/>
  <c r="F5" i="172"/>
  <c r="F3" i="172"/>
  <c r="D67" i="168"/>
  <c r="N67" i="168"/>
  <c r="I67" i="168"/>
  <c r="G23" i="172" l="1"/>
  <c r="G9" i="175"/>
  <c r="G10" i="175"/>
  <c r="G20" i="172"/>
  <c r="G22" i="172"/>
  <c r="G12" i="175"/>
  <c r="G24" i="173"/>
  <c r="G19" i="172"/>
  <c r="I71" i="168"/>
  <c r="G17" i="175"/>
  <c r="R71" i="168"/>
  <c r="Q71" i="168"/>
  <c r="G11" i="175"/>
  <c r="G23" i="175"/>
  <c r="G15" i="175"/>
  <c r="P71" i="168"/>
  <c r="G27" i="175"/>
  <c r="G25" i="175"/>
  <c r="O71" i="168"/>
  <c r="N71" i="168"/>
  <c r="G11" i="173"/>
  <c r="G14" i="173"/>
  <c r="G18" i="173"/>
  <c r="G11" i="174"/>
  <c r="G14" i="174"/>
  <c r="G21" i="174"/>
  <c r="G24" i="174"/>
  <c r="G24" i="175"/>
  <c r="N72" i="168"/>
  <c r="P72" i="168"/>
  <c r="S71" i="168"/>
  <c r="K71" i="168"/>
  <c r="H72" i="168"/>
  <c r="L72" i="168"/>
  <c r="J71" i="168"/>
  <c r="M70" i="168"/>
  <c r="I70" i="168"/>
  <c r="P70" i="168"/>
  <c r="H70" i="168"/>
  <c r="S72" i="168"/>
  <c r="K72" i="168"/>
  <c r="G3" i="173"/>
  <c r="D5" i="174"/>
  <c r="G5" i="174" s="1"/>
  <c r="S70" i="168"/>
  <c r="Q70" i="168"/>
  <c r="G5" i="175"/>
  <c r="O70" i="168"/>
  <c r="G70" i="168"/>
  <c r="R72" i="168"/>
  <c r="J72" i="168"/>
  <c r="D3" i="174"/>
  <c r="G3" i="174" s="1"/>
  <c r="D3" i="173"/>
  <c r="N70" i="168"/>
  <c r="Q72" i="168"/>
  <c r="I72" i="168"/>
  <c r="F70" i="168"/>
  <c r="L70" i="168"/>
  <c r="O72" i="168"/>
  <c r="G72" i="168"/>
  <c r="D3" i="175"/>
  <c r="D3" i="172"/>
  <c r="K70" i="168"/>
  <c r="G3" i="175"/>
  <c r="R70" i="168"/>
  <c r="G23" i="174"/>
  <c r="G13" i="174"/>
  <c r="G20" i="174"/>
  <c r="G26" i="174"/>
  <c r="G15" i="174"/>
  <c r="G19" i="174"/>
  <c r="G22" i="174"/>
  <c r="G12" i="174"/>
  <c r="G10" i="174"/>
  <c r="G17" i="174"/>
  <c r="G18" i="174"/>
  <c r="G9" i="174"/>
  <c r="G25" i="174"/>
  <c r="G15" i="173"/>
  <c r="G19" i="173"/>
  <c r="G22" i="173"/>
  <c r="G9" i="173"/>
  <c r="G12" i="173"/>
  <c r="G21" i="173"/>
  <c r="G5" i="173"/>
  <c r="G10" i="173"/>
  <c r="G13" i="173"/>
  <c r="G17" i="173"/>
  <c r="G18" i="172"/>
  <c r="G5" i="171"/>
  <c r="G5" i="172"/>
  <c r="P67" i="168"/>
  <c r="L67" i="168"/>
  <c r="H67" i="168"/>
  <c r="G24" i="172" l="1"/>
  <c r="G28" i="175"/>
  <c r="G26" i="173"/>
  <c r="G28" i="174"/>
  <c r="S67" i="168"/>
  <c r="R67" i="168"/>
  <c r="Q67" i="168"/>
  <c r="O67" i="168"/>
  <c r="M67" i="168"/>
  <c r="K67" i="168"/>
  <c r="J67" i="168"/>
  <c r="G67" i="168"/>
  <c r="F67" i="168"/>
  <c r="E67" i="168"/>
  <c r="F9" i="172" l="1"/>
  <c r="E9" i="172"/>
  <c r="D9" i="172"/>
  <c r="C9" i="172"/>
  <c r="F9" i="171"/>
  <c r="E9" i="171"/>
  <c r="D9" i="171"/>
  <c r="C9" i="171"/>
  <c r="F7" i="166"/>
  <c r="E7" i="166"/>
  <c r="D7" i="166"/>
  <c r="C7" i="166"/>
  <c r="F21" i="170"/>
  <c r="G7" i="166" l="1"/>
  <c r="G9" i="171"/>
  <c r="G9" i="172"/>
  <c r="F10" i="172"/>
  <c r="E10" i="172"/>
  <c r="D10" i="172"/>
  <c r="C10" i="172"/>
  <c r="F10" i="171"/>
  <c r="E10" i="171"/>
  <c r="D10" i="171"/>
  <c r="C10" i="171"/>
  <c r="F20" i="170"/>
  <c r="G10" i="171" l="1"/>
  <c r="G10" i="172"/>
  <c r="F19" i="170"/>
  <c r="F17" i="170"/>
  <c r="F11" i="170"/>
  <c r="F14" i="170"/>
  <c r="F15" i="170"/>
  <c r="F16" i="170"/>
  <c r="F18" i="170"/>
  <c r="F13" i="170"/>
  <c r="D69" i="168" l="1"/>
  <c r="P69" i="168"/>
  <c r="L69" i="168"/>
  <c r="H69" i="168"/>
  <c r="F12" i="170" l="1"/>
  <c r="R69" i="168"/>
  <c r="S69" i="168"/>
  <c r="Q69" i="168"/>
  <c r="N69" i="168"/>
  <c r="O69" i="168"/>
  <c r="M69" i="168"/>
  <c r="K69" i="168"/>
  <c r="J69" i="168"/>
  <c r="I69" i="168"/>
  <c r="G69" i="168"/>
  <c r="F69" i="168"/>
  <c r="E69" i="168"/>
  <c r="T69" i="168" l="1"/>
  <c r="F9" i="170"/>
  <c r="D8" i="171" l="1"/>
  <c r="F15" i="172"/>
  <c r="E15" i="172"/>
  <c r="D15" i="172"/>
  <c r="C15" i="172"/>
  <c r="F14" i="172"/>
  <c r="E14" i="172"/>
  <c r="D14" i="172"/>
  <c r="C14" i="172"/>
  <c r="F13" i="172"/>
  <c r="E13" i="172"/>
  <c r="D13" i="172"/>
  <c r="C13" i="172"/>
  <c r="F12" i="172"/>
  <c r="E12" i="172"/>
  <c r="D12" i="172"/>
  <c r="C12" i="172"/>
  <c r="F11" i="172"/>
  <c r="E11" i="172"/>
  <c r="D11" i="172"/>
  <c r="C11" i="172"/>
  <c r="E8" i="172"/>
  <c r="D8" i="172"/>
  <c r="C8" i="172"/>
  <c r="F15" i="171"/>
  <c r="F14" i="171"/>
  <c r="E15" i="171"/>
  <c r="E14" i="171"/>
  <c r="D15" i="171"/>
  <c r="D14" i="171"/>
  <c r="C15" i="171"/>
  <c r="C14" i="171"/>
  <c r="F13" i="171"/>
  <c r="E13" i="171"/>
  <c r="D13" i="171"/>
  <c r="C13" i="171"/>
  <c r="F12" i="171"/>
  <c r="E12" i="171"/>
  <c r="D12" i="171"/>
  <c r="C12" i="171"/>
  <c r="F11" i="171"/>
  <c r="E11" i="171"/>
  <c r="D11" i="171"/>
  <c r="C11" i="171"/>
  <c r="E8" i="171"/>
  <c r="C8" i="171"/>
  <c r="F10" i="166"/>
  <c r="F9" i="166"/>
  <c r="F8" i="166"/>
  <c r="E10" i="166"/>
  <c r="E9" i="166"/>
  <c r="E8" i="166"/>
  <c r="E6" i="166"/>
  <c r="D10" i="166"/>
  <c r="D9" i="166"/>
  <c r="D8" i="166"/>
  <c r="D6" i="166"/>
  <c r="C10" i="166"/>
  <c r="C9" i="166"/>
  <c r="C8" i="166"/>
  <c r="C6" i="166"/>
  <c r="G11" i="172" l="1"/>
  <c r="G13" i="172"/>
  <c r="G14" i="172"/>
  <c r="G15" i="172"/>
  <c r="G14" i="171"/>
  <c r="G15" i="171"/>
  <c r="G9" i="166"/>
  <c r="G11" i="171"/>
  <c r="G13" i="171"/>
  <c r="G12" i="171"/>
  <c r="G12" i="172"/>
  <c r="F5" i="170"/>
  <c r="F10" i="170" l="1"/>
  <c r="F8" i="170"/>
  <c r="F7" i="170"/>
  <c r="F6" i="170"/>
  <c r="F4" i="170"/>
  <c r="F3" i="170"/>
  <c r="F2" i="170"/>
  <c r="F3" i="166"/>
  <c r="D2" i="1"/>
  <c r="F8" i="174" l="1"/>
  <c r="G8" i="174" s="1"/>
  <c r="G16" i="174" s="1"/>
  <c r="G29" i="174" s="1"/>
  <c r="F8" i="175"/>
  <c r="G8" i="175" s="1"/>
  <c r="G16" i="175" s="1"/>
  <c r="G29" i="175" s="1"/>
  <c r="F8" i="173"/>
  <c r="G8" i="173" s="1"/>
  <c r="G16" i="173" s="1"/>
  <c r="G27" i="173" s="1"/>
  <c r="F8" i="172"/>
  <c r="G8" i="172" s="1"/>
  <c r="G16" i="172" s="1"/>
  <c r="F8" i="171"/>
  <c r="G8" i="171" s="1"/>
  <c r="G16" i="171" s="1"/>
  <c r="F6" i="166"/>
  <c r="G6" i="166" s="1"/>
  <c r="D3" i="166"/>
  <c r="G3" i="166" s="1"/>
  <c r="D9" i="1"/>
  <c r="D10" i="1"/>
  <c r="D11" i="1"/>
  <c r="D12" i="1"/>
  <c r="D5" i="1"/>
  <c r="D17" i="1"/>
  <c r="D6" i="1"/>
  <c r="D7" i="1"/>
  <c r="D13" i="1"/>
  <c r="D3" i="171"/>
  <c r="G3" i="171" s="1"/>
  <c r="G17" i="171" s="1"/>
  <c r="D3" i="1"/>
  <c r="D15" i="1"/>
  <c r="G3" i="172"/>
  <c r="D4" i="1"/>
  <c r="D16" i="1"/>
  <c r="D14" i="1"/>
  <c r="D8" i="1"/>
  <c r="G8" i="166"/>
  <c r="G10" i="166"/>
  <c r="G25" i="172" l="1"/>
  <c r="N4" i="165"/>
  <c r="P4" i="165"/>
  <c r="I4" i="165"/>
  <c r="K4" i="165"/>
  <c r="O4" i="165"/>
  <c r="L4" i="165"/>
  <c r="R4" i="165"/>
  <c r="H4" i="165"/>
  <c r="M4" i="165"/>
  <c r="Q4" i="165"/>
  <c r="J4" i="165"/>
  <c r="G11" i="166"/>
  <c r="G12" i="166" s="1"/>
  <c r="C4" i="165" s="1"/>
  <c r="S4" i="165" l="1"/>
</calcChain>
</file>

<file path=xl/sharedStrings.xml><?xml version="1.0" encoding="utf-8"?>
<sst xmlns="http://schemas.openxmlformats.org/spreadsheetml/2006/main" count="909" uniqueCount="237">
  <si>
    <t>Тип двигателя</t>
  </si>
  <si>
    <t>Тип трансмиссии</t>
  </si>
  <si>
    <t>Тип ТО</t>
  </si>
  <si>
    <t>ТО-7 (70 000км)</t>
  </si>
  <si>
    <t>ТО-8 (80 000км)</t>
  </si>
  <si>
    <t>ТО-9 (90 000км)</t>
  </si>
  <si>
    <t>ТО-1 (10 000км/12мес)</t>
  </si>
  <si>
    <t>ТО-2 (20 000км/24мес)</t>
  </si>
  <si>
    <t>ТО-3 (30 000км/36мес)</t>
  </si>
  <si>
    <t>ТО-4 (40 000км/48мес)</t>
  </si>
  <si>
    <t>ТО-5 (50 000км/60мес)</t>
  </si>
  <si>
    <t>ТО-6 (60 000км/72мес)</t>
  </si>
  <si>
    <t>Наименование</t>
  </si>
  <si>
    <t>Кат. номер</t>
  </si>
  <si>
    <t>Наименование операции и норма времени, н/ч</t>
  </si>
  <si>
    <t>Стоимость нормочаса, руб</t>
  </si>
  <si>
    <t>Стоимость работ, руб</t>
  </si>
  <si>
    <t>Обязательные операции</t>
  </si>
  <si>
    <t>Вид</t>
  </si>
  <si>
    <t>Количество, л(шт)</t>
  </si>
  <si>
    <t>Стоимость единицы наименования</t>
  </si>
  <si>
    <t>Стоимость</t>
  </si>
  <si>
    <t>Итого обязательные к замене расходные материалы</t>
  </si>
  <si>
    <t>Итого обязательные к замене расходные материалы и работы</t>
  </si>
  <si>
    <t>Артикул</t>
  </si>
  <si>
    <t>Единица измерения (л/шт)</t>
  </si>
  <si>
    <t>Норматив н/ч</t>
  </si>
  <si>
    <t>ТО-11 (110 000км)</t>
  </si>
  <si>
    <t>ТО-10 (100 000км)</t>
  </si>
  <si>
    <t>ТО-15 (150 000км)</t>
  </si>
  <si>
    <t>ТО-12 (120 000км)</t>
  </si>
  <si>
    <t>ТО-13 (130 000км)</t>
  </si>
  <si>
    <t>ТО-14 (140 000км)</t>
  </si>
  <si>
    <t>Моторное масло и масляный фильтр</t>
  </si>
  <si>
    <t>Стоимость нормо/час</t>
  </si>
  <si>
    <t>шт.</t>
  </si>
  <si>
    <t>Внимание!</t>
  </si>
  <si>
    <t>Стоимость ТО рассчитана по условию ПРОБЕГ.</t>
  </si>
  <si>
    <t>Регламентное техническое обслуживание</t>
  </si>
  <si>
    <t>МОДЕЛЬ</t>
  </si>
  <si>
    <t>литр</t>
  </si>
  <si>
    <t>К-во</t>
  </si>
  <si>
    <t>Сумма материалы</t>
  </si>
  <si>
    <t>Объекты обслуживания (операции обслуживания)</t>
  </si>
  <si>
    <t>х1000 км</t>
  </si>
  <si>
    <t>месяцы</t>
  </si>
  <si>
    <t>Периодичность обслуживания (пробег автомобиля или продолжительность эксплуатации, в зависимости от того, что наступит ранее)</t>
  </si>
  <si>
    <t>Операции при прогретом двигателе и трансмиссии</t>
  </si>
  <si>
    <t>З</t>
  </si>
  <si>
    <t>П</t>
  </si>
  <si>
    <t>Операции под капотом</t>
  </si>
  <si>
    <t>Фильтр воздушный двигателя</t>
  </si>
  <si>
    <t>Шланги и патрубки систем охлаждения, смазки, трубопроводы топливной системы, крышка топливного бака (отсутствие повреждений, герметичность)</t>
  </si>
  <si>
    <t>Свечи зажигания</t>
  </si>
  <si>
    <t>Жидкость тормозная гидропривода тормозной системы</t>
  </si>
  <si>
    <t>Уровень и состояние тормозной жидкости, содержание влаги в тормозной жидкости</t>
  </si>
  <si>
    <t>Дроссельная заслонка</t>
  </si>
  <si>
    <t>Операции под автомобилем</t>
  </si>
  <si>
    <t>Топливный фильтр</t>
  </si>
  <si>
    <t>Шланги и трубопроводы гидропривода тормозной системы и сцепления* (отсутствие повреждений, герметичность)**</t>
  </si>
  <si>
    <t>Детали подвески, включая пыльники, шаровые опоры, шарниры, сайлентблоки (отсутствие люфтов и повреждений), резьбовые крепежные элементы (затяжка)</t>
  </si>
  <si>
    <t>Детали рулевого управления (включая пыльники и защитные чехлы), шарниры (наконечники), рулевые тяги (отсутствие люфтов и повреждений)</t>
  </si>
  <si>
    <t>Тормозные колодки и тормозные диски (состояние (износ, биение и т.п.))</t>
  </si>
  <si>
    <t>Масляный поддон двигателя и болт сливного отверстия, корпус коробки передач (отсутствие повреждений, герметичность)</t>
  </si>
  <si>
    <t>Угольный фильтр адсорбера</t>
  </si>
  <si>
    <t>Необслуживаемый (в случае его неисправности необходимо установить ее причину)</t>
  </si>
  <si>
    <t>Операции снаружи автомобиля</t>
  </si>
  <si>
    <t>Внешние световые приборы (проверка направления светового потока основных и противотуманных* фар), осветительные приборы в салоне автомобиля и звуковой сигнал</t>
  </si>
  <si>
    <t>Стеклоочистители и стеклоомыватели ветрового стекла (и заднего стекла)* и исправность, состояние щеток стеклоочистителей</t>
  </si>
  <si>
    <t>Визуальная проверка состояния шин, износ протектора шин, давление воздуха в шинах, давление воздуха в шине запасного колеса, момент затяжки колес</t>
  </si>
  <si>
    <t>Операции внутри автомобиля</t>
  </si>
  <si>
    <t>Рулевая колонка (исправность органов управления)</t>
  </si>
  <si>
    <t>Проверка состояния тормозной системы, включая свободный и рабочий ход педали тормоза</t>
  </si>
  <si>
    <t>Проверка эффективности работы стояночного тормоза</t>
  </si>
  <si>
    <t>Контрольно-измерительные приборы (комбинация приборов), кнопки, выключатели, переключатели (исправность). Сброс межсервисного интервала</t>
  </si>
  <si>
    <t>Подключение Дилерского сканера, проверка DTC</t>
  </si>
  <si>
    <t>Фильтр системы вентиляции и кондиционирования воздуха</t>
  </si>
  <si>
    <t>Проверка работы системы ЭРА ГЛОНАСС</t>
  </si>
  <si>
    <t>Проверка и регулировка углов установки колес</t>
  </si>
  <si>
    <t>AWD</t>
  </si>
  <si>
    <t>Тормозная жидкость EXEED DOT4  (1л)</t>
  </si>
  <si>
    <t>Замена жидкости гидропривода тормозов (каждые 40 000 км или 2 года)</t>
  </si>
  <si>
    <t>Данный норматив включает проверки, перечисленные в таблице выше.</t>
  </si>
  <si>
    <t>Фильтр системы вентиляции и кондиционирования воздуха - замена</t>
  </si>
  <si>
    <t>Угольный фильтр абсорбера - замена</t>
  </si>
  <si>
    <t>Дроссельная заслонка - снятие/установка/чистка</t>
  </si>
  <si>
    <t>Жидкость тормозная гидропривода тормозной системы - замена</t>
  </si>
  <si>
    <t>Свечи зажигания - замена</t>
  </si>
  <si>
    <t>Фильтр воздушный двигателя - замена</t>
  </si>
  <si>
    <t>Моторное масло и масляный фильтр - замена</t>
  </si>
  <si>
    <t xml:space="preserve">Номер рабочей операции </t>
  </si>
  <si>
    <t>Наименование рабочей операции</t>
  </si>
  <si>
    <t>Спрей-очиститель карбюратора 0,4л</t>
  </si>
  <si>
    <t>Картер переденего электродвигателя и генератора (трансмиссионная жидкость и фильтр)</t>
  </si>
  <si>
    <t>Топливный бак, система вентиляции топливного бака, топливные шланги</t>
  </si>
  <si>
    <t>Внешний вид силовой батареи (визуально)</t>
  </si>
  <si>
    <t>Высоковольтные разъёмы и жгуты проводов (визуально)</t>
  </si>
  <si>
    <t>Внешний вид приводного электродвигателя (визуально)</t>
  </si>
  <si>
    <t>Масло заднего тягового электродвигателя</t>
  </si>
  <si>
    <t>Зарядный порт и крышка зарядного порта</t>
  </si>
  <si>
    <t>Наружные и салонные зеркала заднего вида</t>
  </si>
  <si>
    <t>Звуковой сигнал, рулевое колесо</t>
  </si>
  <si>
    <t>USB-порт и Type C-порт</t>
  </si>
  <si>
    <t>Трубки охлаждающей жидкости</t>
  </si>
  <si>
    <t>Радиаторы</t>
  </si>
  <si>
    <t>Вентилятор системы охлаждения</t>
  </si>
  <si>
    <t>Трубки кондиционера</t>
  </si>
  <si>
    <t>Конденсатор кондиционера</t>
  </si>
  <si>
    <t>Проверка моментов затяжки болтов электродвигателей</t>
  </si>
  <si>
    <t>Моменты затяжки болтов ЗЭД</t>
  </si>
  <si>
    <t>Моменты затяжки болтов ПЭД</t>
  </si>
  <si>
    <t>Система вентиляции и кондиционирования воздуха (эффективности отопителя и кондиционера, объём и темеператра воздуха исправность органов управления)</t>
  </si>
  <si>
    <t>Встроенный зарядный блок CDU в сборе (визуально)</t>
  </si>
  <si>
    <t>ФИЛЬТР САЛОНА</t>
  </si>
  <si>
    <t>151000342AA</t>
  </si>
  <si>
    <t>ФИЛЬТР ВОЗДУШНЫЙ</t>
  </si>
  <si>
    <t>111200018AA</t>
  </si>
  <si>
    <t>СВЕЧА ЗАЖИГАНИЯ T28P/M1EP/T1P-PHEV/T1JPHEV/T1EJP/T22PHEV/E0Y/T26P</t>
  </si>
  <si>
    <t>155000485AA</t>
  </si>
  <si>
    <t>ФИЛЬТР БАКА (АДСОРБЕР) T18FL3PHEV/T1DPHEV</t>
  </si>
  <si>
    <t>480-1012010</t>
  </si>
  <si>
    <t>ФИЛЬТР МАСЛЯНЫЙ T15/JT18/J42/T19/T1A/T11FL3/T1E/T19/T1D/A11/A13/J15/A21/A19/J69/S18D</t>
  </si>
  <si>
    <t>Масло заднего тягового двигателя</t>
  </si>
  <si>
    <t>Масло переднего тягового двигателя (трансмиссии)</t>
  </si>
  <si>
    <t>Пробка заднего тягового двигателя</t>
  </si>
  <si>
    <t>Охлаждающая жидкость ДВС, высоковольтной батареи, тягового электродвигателя (проверка герметичности каждое ТО)</t>
  </si>
  <si>
    <t>всего:</t>
  </si>
  <si>
    <t>1.5  AWD</t>
  </si>
  <si>
    <t>SM12100002NE10</t>
  </si>
  <si>
    <t>351HHA-4004011AA10</t>
  </si>
  <si>
    <t>НАПОРНЫЙ ФИЛЬТР T26P/T22P/M1EP/T1JPHEV/T28P</t>
  </si>
  <si>
    <t>125200000AA</t>
  </si>
  <si>
    <t>125200041AA</t>
  </si>
  <si>
    <t>Сливная пробка переднего тягового двигателя (трансмиссии)</t>
  </si>
  <si>
    <t>Прокладка корпуса фильтра переднего тягового мотора (трансмиссии)</t>
  </si>
  <si>
    <t>125100038AA</t>
  </si>
  <si>
    <t>ШАЙБА СЛИВНОГО БОЛТА КПП T1D/T1C/X-1PHEV/T18FL3PHEV</t>
  </si>
  <si>
    <t>351HHA-1502191</t>
  </si>
  <si>
    <t>Масло переднего тягового мотора (трансмиссии) - замена</t>
  </si>
  <si>
    <t>Масло заднего тягового мотора - замена</t>
  </si>
  <si>
    <t>Антифриз - замена</t>
  </si>
  <si>
    <t>REEV</t>
  </si>
  <si>
    <t>E03KKK10000022201</t>
  </si>
  <si>
    <t>E03KKK12100003701</t>
  </si>
  <si>
    <t>E03KKK10000032201</t>
  </si>
  <si>
    <t>E03KKK10000012201</t>
  </si>
  <si>
    <t>Слив и запарвка халадгента системы кондиционирвоания</t>
  </si>
  <si>
    <t>E03KKK40060113701</t>
  </si>
  <si>
    <t>E03KKK10000001200</t>
  </si>
  <si>
    <t>E03KKK10000002201</t>
  </si>
  <si>
    <t>E03POA10003422701</t>
  </si>
  <si>
    <t>E03POA50004852751
Ex:E03CAD20047362701</t>
  </si>
  <si>
    <t>Топливный фильтр - замена</t>
  </si>
  <si>
    <t>E03POA11171102751
Ex:E03CAD90045352701</t>
  </si>
  <si>
    <t>E03POA10026312751</t>
  </si>
  <si>
    <t>E03POW12000182751
Ex:E03POW12000232701</t>
  </si>
  <si>
    <t>E03POW37650102701</t>
  </si>
  <si>
    <t>Перестановка 4-х колес</t>
  </si>
  <si>
    <t>E03CHA30012922754</t>
  </si>
  <si>
    <t>Проверка  ходовой части, элементов пневмоподвески, тормозной системы, элементов рулевого управления. Оценка состояния ЛКМ кузова, агрегатных ремней, щеток стеклоочистителя.  Контроль уровней, состояния и наличия утечек эксплуатационных жидкостей.</t>
  </si>
  <si>
    <t>Проверка электронных систем автомобиля (панель приборов, мультимедийная система, климат контроль и т.д.), считывание кодов неисправностей, проверка системы Глонасс. Проверка внешних осветительных приборов, проверка элементов высоковольтной системы.</t>
  </si>
  <si>
    <t>301003303AA</t>
  </si>
  <si>
    <t>ET (E0Y REEV)</t>
  </si>
  <si>
    <t>ET REEV</t>
  </si>
  <si>
    <t>Расходные материалы</t>
  </si>
  <si>
    <t>rashodnik</t>
  </si>
  <si>
    <t>Дополнительные рекомендованные операции (не включены в общий норматив)</t>
  </si>
  <si>
    <t>Перестановка колес (включая программирование датчиков давления)</t>
  </si>
  <si>
    <t>Проверки</t>
  </si>
  <si>
    <t>Проверка углов установки колес</t>
  </si>
  <si>
    <t>Регулировка углов установки колес</t>
  </si>
  <si>
    <t>МЦП с НДС 05.03.25</t>
  </si>
  <si>
    <t>Тефлоновая смазка для выдвижных ручек</t>
  </si>
  <si>
    <t>ТО-0 (5 000км/2мес)</t>
  </si>
  <si>
    <t>372-1009014</t>
  </si>
  <si>
    <t>372-1009017</t>
  </si>
  <si>
    <t>ПРОБКА ПОДДОНА ДВС СЛИВНАЯ МЕТАЛЛ</t>
  </si>
  <si>
    <t>ШАЙБА СЛИВНОЙ ПРОБКИ ДВС</t>
  </si>
  <si>
    <t>Масло моторное Exeed 0W-20 API SP, ILSAC GF-6A, нк. 200 л</t>
  </si>
  <si>
    <t>EXEED0W20200</t>
  </si>
  <si>
    <t>EXEEDOAT1L</t>
  </si>
  <si>
    <t>Антифриз «EXEED» ОАТ 1л.</t>
  </si>
  <si>
    <t xml:space="preserve"> Замена каждые 5 лет или 100 000 км (общий пробег) в зависимости от того, что наступит ранее</t>
  </si>
  <si>
    <t xml:space="preserve"> Замена каждые 4 года или 40 000 км (общий пробег) в зависимости от того, что наступит ранее</t>
  </si>
  <si>
    <t>Замена каждые 2 года или 40 000 км (общий пробег), в зависимости от того, что наступит ранее</t>
  </si>
  <si>
    <t xml:space="preserve"> Замена каждые 3 года или 60 000 км (пробег на топливе) в зависимости от того, что наступит ранее</t>
  </si>
  <si>
    <t>Замена каждые 40000 км (общий пробег) или 24 месяца, в зависимости от того, что наступит ранее</t>
  </si>
  <si>
    <t>Пробег на топливе
(кол-во километров, пройденных при запущенном двигателе, по бортовому компьютеру)</t>
  </si>
  <si>
    <t>Общий пробег
(полный, по одометру)</t>
  </si>
  <si>
    <t>Время</t>
  </si>
  <si>
    <t>Заменять каждые 12 месяцев или 10000 км (общий пробег), в зависимости от того, что наступит раньше</t>
  </si>
  <si>
    <t>Замена каждые 30000 км (пробег на топливе)</t>
  </si>
  <si>
    <t>*Рекомендовано к проведению, но не обязательно согласно сервисной книжке</t>
  </si>
  <si>
    <t>ТО-0 (5000км/2мес.)</t>
  </si>
  <si>
    <t>ТО-1
(10000км пробега на топливе / 20000км общего пробега / 12мес. - что раньше)</t>
  </si>
  <si>
    <t>ТО-2
(проводится при достижении 10000км пробега на топливе / 20000км общего пробега / 12мес. - что раньше после прохождения ТО-1)</t>
  </si>
  <si>
    <t>Итого все возможные расходные материалы и работы</t>
  </si>
  <si>
    <t>Итого возможные дополнительные к замене расходные материалы</t>
  </si>
  <si>
    <t>Возможные доп. операции</t>
  </si>
  <si>
    <t>ТО-2</t>
  </si>
  <si>
    <t>ТО-1</t>
  </si>
  <si>
    <t>Обязательные операции:</t>
  </si>
  <si>
    <t>Возможные дополнительные операции:</t>
  </si>
  <si>
    <t>Проведите осмотр каждые 20 000 км (общий пробег)</t>
  </si>
  <si>
    <t>Старые нормативы</t>
  </si>
  <si>
    <t>Дополнительные рекомендованные операции :</t>
  </si>
  <si>
    <t>ТО-3</t>
  </si>
  <si>
    <t>ТО-3
(проводится при достижении 10000км пробега на топливе / 20000км общего пробега / 12мес. - что раньше после прохождения ТО-2)</t>
  </si>
  <si>
    <t>ТО-4</t>
  </si>
  <si>
    <t>ТО-4
(проводится при достижении 10000км пробега на топливе / 20000км общего пробега / 12мес. - что раньше после прохождения ТО-3)</t>
  </si>
  <si>
    <t>ТО-5</t>
  </si>
  <si>
    <t>ТО-5
(проводится при достижении 10000км пробега на топливе / 20000км общего пробега / 12мес. - что раньше после прохождения ТО-4)
Это и последующие ТО выглядят одинаково в отношении табличного наполнения</t>
  </si>
  <si>
    <t>**Точная стоимость будет зависеть от выбранных возможных дополнительных работ</t>
  </si>
  <si>
    <t>Жидкость охлаждающая (проверка уровня, плотности и температуры замерзания на каждом ТО. Корректировка уровня - по необходимости)</t>
  </si>
  <si>
    <t>Электрический компрессор кондиционера</t>
  </si>
  <si>
    <t>Низковольтные разъёмы и жгуты проводов ВАКБ (визуально)</t>
  </si>
  <si>
    <t>Аккумуляторная батарея 12В</t>
  </si>
  <si>
    <t>TO-2**</t>
  </si>
  <si>
    <t>TO-1</t>
  </si>
  <si>
    <t>TO-0*</t>
  </si>
  <si>
    <t>TO-3**</t>
  </si>
  <si>
    <t>TO-4**</t>
  </si>
  <si>
    <t>TO-5**</t>
  </si>
  <si>
    <t>TO-6**</t>
  </si>
  <si>
    <t>TO-7**</t>
  </si>
  <si>
    <t>TO-8**</t>
  </si>
  <si>
    <t>TO-10**</t>
  </si>
  <si>
    <t>TO-11**</t>
  </si>
  <si>
    <t>TO-9**</t>
  </si>
  <si>
    <t>TO-12**</t>
  </si>
  <si>
    <t>TO-13**</t>
  </si>
  <si>
    <t>TO-14**</t>
  </si>
  <si>
    <t>TO-15**</t>
  </si>
  <si>
    <t>Очистка рекомендована каждые 15000 км (пробег на топливе)</t>
  </si>
  <si>
    <t>Рекомендуется выполнять перестановку колес не реже каждых 10000 км (общий пробег) пробега</t>
  </si>
  <si>
    <t>Проверка и при необходимости регулировка углов установки всех четырех колес рекомендована каждые 20000 км (общий пробег)</t>
  </si>
  <si>
    <t>ТО-0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</si>
</sst>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₽&quot;_-;\-* #,##0.00\ &quot;₽&quot;_-;_-* &quot;-&quot;??\ &quot;₽&quot;_-;_-@_-"/>
    <numFmt numFmtId="164" formatCode="_-* #,##0.00\ _₽_-;\-* #,##0.00\ _₽_-;_-* &quot;-&quot;??\ _₽_-;_-@_-"/>
    <numFmt numFmtId="165" formatCode="0.0"/>
    <numFmt numFmtId="166" formatCode="_-* #,##0\ _₽_-;\-* #,##0\ _₽_-;_-* &quot;-&quot;??\ _₽_-;_-@_-"/>
    <numFmt numFmtId="167" formatCode="#,##0.00\ &quot;₽&quot;"/>
  </numFmts>
  <fonts count="3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  <font>
      <sz val="11"/>
      <color rgb="FFC00000"/>
      <name val="Calibri"/>
      <family val="2"/>
      <charset val="204"/>
      <scheme val="minor"/>
    </font>
    <font>
      <b/>
      <sz val="14"/>
      <color theme="1"/>
      <name val="Arial Narrow"/>
      <family val="2"/>
      <charset val="204"/>
    </font>
    <font>
      <b/>
      <sz val="14"/>
      <name val="Arial Narrow"/>
      <family val="2"/>
      <charset val="204"/>
    </font>
    <font>
      <b/>
      <sz val="11"/>
      <color theme="1"/>
      <name val="Arial Narrow"/>
      <family val="2"/>
      <charset val="204"/>
    </font>
    <font>
      <b/>
      <sz val="11"/>
      <name val="Arial Narrow"/>
      <family val="2"/>
      <charset val="204"/>
    </font>
    <font>
      <sz val="11"/>
      <color theme="1"/>
      <name val="Arial Narrow"/>
      <family val="2"/>
      <charset val="204"/>
    </font>
    <font>
      <u/>
      <sz val="10"/>
      <color rgb="FF0070C0"/>
      <name val="Arial Narrow"/>
      <family val="2"/>
      <charset val="204"/>
    </font>
    <font>
      <u/>
      <sz val="11"/>
      <color theme="10"/>
      <name val="Arial Narrow"/>
      <family val="2"/>
      <charset val="204"/>
    </font>
    <font>
      <sz val="11"/>
      <name val="Arial Narrow"/>
      <family val="2"/>
      <charset val="204"/>
    </font>
    <font>
      <sz val="11"/>
      <color rgb="FF000000"/>
      <name val="Calibri"/>
      <family val="2"/>
      <charset val="204"/>
    </font>
    <font>
      <sz val="8"/>
      <color theme="1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1"/>
      <color rgb="FFFFC000"/>
      <name val="Calibri"/>
      <family val="2"/>
      <charset val="204"/>
      <scheme val="minor"/>
    </font>
    <font>
      <sz val="11"/>
      <color rgb="FFFFC000"/>
      <name val="Calibri"/>
      <family val="2"/>
      <charset val="204"/>
      <scheme val="minor"/>
    </font>
    <font>
      <b/>
      <sz val="11"/>
      <color rgb="FFFFC000"/>
      <name val="Bahnschrift"/>
      <family val="2"/>
      <charset val="204"/>
    </font>
    <font>
      <b/>
      <sz val="8"/>
      <color rgb="FFFF000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1"/>
      <color rgb="FFFF000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92D050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ck">
        <color theme="0" tint="-0.499984740745262"/>
      </left>
      <right/>
      <top style="thick">
        <color theme="0" tint="-0.499984740745262"/>
      </top>
      <bottom style="medium">
        <color theme="0"/>
      </bottom>
      <diagonal/>
    </border>
    <border>
      <left/>
      <right style="thick">
        <color theme="0"/>
      </right>
      <top style="thick">
        <color theme="0" tint="-0.499984740745262"/>
      </top>
      <bottom style="medium">
        <color theme="0"/>
      </bottom>
      <diagonal/>
    </border>
    <border>
      <left style="thick">
        <color theme="0"/>
      </left>
      <right/>
      <top style="thick">
        <color theme="0" tint="-0.499984740745262"/>
      </top>
      <bottom/>
      <diagonal/>
    </border>
    <border>
      <left style="thick">
        <color theme="0"/>
      </left>
      <right style="thick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164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24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3" borderId="4" xfId="0" applyFont="1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/>
    </xf>
    <xf numFmtId="0" fontId="0" fillId="0" borderId="0" xfId="0"/>
    <xf numFmtId="0" fontId="5" fillId="0" borderId="1" xfId="3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166" fontId="6" fillId="8" borderId="25" xfId="2" applyNumberFormat="1" applyFont="1" applyFill="1" applyBorder="1"/>
    <xf numFmtId="166" fontId="6" fillId="8" borderId="25" xfId="2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14" fillId="5" borderId="14" xfId="1" applyFont="1" applyFill="1" applyBorder="1" applyAlignment="1">
      <alignment horizontal="center" wrapText="1"/>
    </xf>
    <xf numFmtId="0" fontId="14" fillId="5" borderId="13" xfId="1" applyFont="1" applyFill="1" applyBorder="1" applyAlignment="1">
      <alignment horizontal="center" wrapText="1"/>
    </xf>
    <xf numFmtId="0" fontId="15" fillId="5" borderId="14" xfId="1" applyFont="1" applyFill="1" applyBorder="1" applyAlignment="1">
      <alignment horizontal="center" vertical="center" wrapText="1"/>
    </xf>
    <xf numFmtId="1" fontId="15" fillId="5" borderId="2" xfId="1" applyNumberFormat="1" applyFont="1" applyFill="1" applyBorder="1" applyAlignment="1">
      <alignment horizontal="center" wrapText="1"/>
    </xf>
    <xf numFmtId="0" fontId="15" fillId="5" borderId="11" xfId="1" applyFont="1" applyFill="1" applyBorder="1" applyAlignment="1">
      <alignment horizontal="center" vertical="center"/>
    </xf>
    <xf numFmtId="0" fontId="15" fillId="5" borderId="20" xfId="1" applyFont="1" applyFill="1" applyBorder="1" applyAlignment="1">
      <alignment horizontal="center" vertical="center" wrapText="1"/>
    </xf>
    <xf numFmtId="2" fontId="15" fillId="5" borderId="20" xfId="1" applyNumberFormat="1" applyFont="1" applyFill="1" applyBorder="1" applyAlignment="1">
      <alignment horizontal="center" vertical="center" wrapText="1"/>
    </xf>
    <xf numFmtId="1" fontId="15" fillId="5" borderId="12" xfId="1" applyNumberFormat="1" applyFont="1" applyFill="1" applyBorder="1" applyAlignment="1">
      <alignment horizontal="center" vertical="center"/>
    </xf>
    <xf numFmtId="0" fontId="17" fillId="0" borderId="1" xfId="3" applyNumberFormat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/>
    </xf>
    <xf numFmtId="2" fontId="15" fillId="0" borderId="23" xfId="1" applyNumberFormat="1" applyFont="1" applyFill="1" applyBorder="1" applyAlignment="1">
      <alignment horizontal="center" vertical="center"/>
    </xf>
    <xf numFmtId="2" fontId="15" fillId="6" borderId="16" xfId="1" applyNumberFormat="1" applyFont="1" applyFill="1" applyBorder="1" applyAlignment="1">
      <alignment horizontal="center" vertical="center"/>
    </xf>
    <xf numFmtId="2" fontId="18" fillId="5" borderId="2" xfId="1" applyNumberFormat="1" applyFont="1" applyFill="1" applyBorder="1" applyAlignment="1">
      <alignment horizontal="center" vertical="center"/>
    </xf>
    <xf numFmtId="2" fontId="15" fillId="0" borderId="1" xfId="4" applyNumberFormat="1" applyFont="1" applyFill="1" applyBorder="1" applyAlignment="1">
      <alignment horizontal="center" wrapText="1"/>
    </xf>
    <xf numFmtId="2" fontId="15" fillId="0" borderId="3" xfId="0" applyNumberFormat="1" applyFont="1" applyFill="1" applyBorder="1" applyAlignment="1">
      <alignment horizontal="center"/>
    </xf>
    <xf numFmtId="2" fontId="15" fillId="0" borderId="1" xfId="4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5" fillId="5" borderId="13" xfId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0" fillId="0" borderId="0" xfId="0" applyFont="1" applyFill="1"/>
    <xf numFmtId="44" fontId="8" fillId="0" borderId="1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167" fontId="19" fillId="0" borderId="1" xfId="0" applyNumberFormat="1" applyFont="1" applyBorder="1" applyAlignment="1">
      <alignment horizontal="right" vertical="center"/>
    </xf>
    <xf numFmtId="0" fontId="19" fillId="0" borderId="1" xfId="0" applyFont="1" applyBorder="1" applyAlignment="1">
      <alignment vertical="center"/>
    </xf>
    <xf numFmtId="0" fontId="20" fillId="0" borderId="0" xfId="0" applyFont="1"/>
    <xf numFmtId="0" fontId="20" fillId="0" borderId="1" xfId="0" applyFont="1" applyBorder="1"/>
    <xf numFmtId="0" fontId="20" fillId="0" borderId="1" xfId="0" applyFont="1" applyBorder="1" applyAlignment="1">
      <alignment horizontal="center" vertical="center"/>
    </xf>
    <xf numFmtId="0" fontId="20" fillId="0" borderId="38" xfId="0" applyFont="1" applyBorder="1"/>
    <xf numFmtId="0" fontId="20" fillId="0" borderId="23" xfId="0" applyFont="1" applyBorder="1" applyAlignment="1">
      <alignment horizontal="center" vertical="center"/>
    </xf>
    <xf numFmtId="0" fontId="20" fillId="0" borderId="38" xfId="0" applyFont="1" applyBorder="1" applyAlignment="1">
      <alignment wrapText="1"/>
    </xf>
    <xf numFmtId="0" fontId="20" fillId="0" borderId="39" xfId="0" applyFont="1" applyBorder="1"/>
    <xf numFmtId="0" fontId="20" fillId="0" borderId="35" xfId="0" applyFont="1" applyBorder="1"/>
    <xf numFmtId="0" fontId="20" fillId="0" borderId="36" xfId="0" applyFont="1" applyBorder="1" applyAlignment="1">
      <alignment horizontal="center"/>
    </xf>
    <xf numFmtId="0" fontId="20" fillId="0" borderId="37" xfId="0" applyFont="1" applyBorder="1" applyAlignment="1">
      <alignment horizontal="center"/>
    </xf>
    <xf numFmtId="0" fontId="20" fillId="0" borderId="41" xfId="0" applyFont="1" applyBorder="1"/>
    <xf numFmtId="0" fontId="20" fillId="0" borderId="10" xfId="0" applyFont="1" applyBorder="1"/>
    <xf numFmtId="0" fontId="20" fillId="0" borderId="10" xfId="0" applyFont="1" applyBorder="1" applyAlignment="1">
      <alignment horizontal="center" vertical="center"/>
    </xf>
    <xf numFmtId="0" fontId="20" fillId="0" borderId="43" xfId="0" applyFont="1" applyBorder="1" applyAlignment="1">
      <alignment horizontal="center" vertical="center"/>
    </xf>
    <xf numFmtId="0" fontId="20" fillId="0" borderId="46" xfId="0" applyFont="1" applyBorder="1"/>
    <xf numFmtId="0" fontId="20" fillId="0" borderId="41" xfId="0" applyFont="1" applyBorder="1" applyAlignment="1">
      <alignment wrapText="1"/>
    </xf>
    <xf numFmtId="0" fontId="20" fillId="7" borderId="10" xfId="0" applyFont="1" applyFill="1" applyBorder="1"/>
    <xf numFmtId="0" fontId="20" fillId="7" borderId="1" xfId="0" applyFont="1" applyFill="1" applyBorder="1"/>
    <xf numFmtId="0" fontId="20" fillId="7" borderId="3" xfId="0" applyFont="1" applyFill="1" applyBorder="1"/>
    <xf numFmtId="0" fontId="20" fillId="0" borderId="0" xfId="0" applyFont="1" applyAlignment="1">
      <alignment horizontal="right"/>
    </xf>
    <xf numFmtId="0" fontId="20" fillId="7" borderId="0" xfId="0" applyFont="1" applyFill="1"/>
    <xf numFmtId="0" fontId="15" fillId="5" borderId="13" xfId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2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19" fillId="0" borderId="1" xfId="0" applyFont="1" applyBorder="1" applyAlignment="1">
      <alignment horizontal="left" vertical="center"/>
    </xf>
    <xf numFmtId="2" fontId="15" fillId="0" borderId="1" xfId="0" applyNumberFormat="1" applyFont="1" applyFill="1" applyBorder="1" applyAlignment="1">
      <alignment horizontal="center"/>
    </xf>
    <xf numFmtId="0" fontId="13" fillId="0" borderId="35" xfId="1" applyFont="1" applyFill="1" applyBorder="1" applyAlignment="1">
      <alignment horizontal="left" vertical="top" wrapText="1"/>
    </xf>
    <xf numFmtId="0" fontId="17" fillId="0" borderId="36" xfId="3" applyNumberFormat="1" applyFont="1" applyFill="1" applyBorder="1" applyAlignment="1">
      <alignment horizontal="center" vertical="center"/>
    </xf>
    <xf numFmtId="0" fontId="15" fillId="0" borderId="36" xfId="1" applyFont="1" applyFill="1" applyBorder="1" applyAlignment="1">
      <alignment horizontal="center" vertical="center"/>
    </xf>
    <xf numFmtId="2" fontId="15" fillId="0" borderId="36" xfId="4" applyNumberFormat="1" applyFont="1" applyFill="1" applyBorder="1" applyAlignment="1">
      <alignment horizontal="center" wrapText="1"/>
    </xf>
    <xf numFmtId="2" fontId="15" fillId="0" borderId="37" xfId="1" applyNumberFormat="1" applyFont="1" applyFill="1" applyBorder="1" applyAlignment="1">
      <alignment horizontal="center" vertical="center"/>
    </xf>
    <xf numFmtId="0" fontId="13" fillId="0" borderId="38" xfId="1" applyFont="1" applyFill="1" applyBorder="1" applyAlignment="1">
      <alignment horizontal="left" vertical="top" wrapText="1"/>
    </xf>
    <xf numFmtId="0" fontId="13" fillId="0" borderId="39" xfId="1" applyFont="1" applyFill="1" applyBorder="1" applyAlignment="1">
      <alignment horizontal="left" vertical="top" wrapText="1"/>
    </xf>
    <xf numFmtId="0" fontId="17" fillId="0" borderId="34" xfId="3" applyNumberFormat="1" applyFont="1" applyFill="1" applyBorder="1" applyAlignment="1">
      <alignment horizontal="center" vertical="center"/>
    </xf>
    <xf numFmtId="0" fontId="15" fillId="0" borderId="34" xfId="1" applyFont="1" applyFill="1" applyBorder="1" applyAlignment="1">
      <alignment horizontal="center" vertical="center"/>
    </xf>
    <xf numFmtId="2" fontId="15" fillId="0" borderId="34" xfId="4" applyNumberFormat="1" applyFont="1" applyFill="1" applyBorder="1" applyAlignment="1">
      <alignment horizontal="center" wrapText="1"/>
    </xf>
    <xf numFmtId="2" fontId="15" fillId="0" borderId="40" xfId="1" applyNumberFormat="1" applyFont="1" applyFill="1" applyBorder="1" applyAlignment="1">
      <alignment horizontal="center" vertical="center"/>
    </xf>
    <xf numFmtId="0" fontId="23" fillId="10" borderId="29" xfId="0" applyFont="1" applyFill="1" applyBorder="1" applyAlignment="1">
      <alignment horizontal="center" vertical="center" wrapText="1"/>
    </xf>
    <xf numFmtId="0" fontId="23" fillId="10" borderId="30" xfId="0" applyFont="1" applyFill="1" applyBorder="1" applyAlignment="1">
      <alignment horizontal="center" vertical="center" wrapText="1"/>
    </xf>
    <xf numFmtId="0" fontId="23" fillId="10" borderId="0" xfId="0" applyFont="1" applyFill="1" applyBorder="1" applyAlignment="1">
      <alignment horizontal="center" vertical="center" wrapText="1"/>
    </xf>
    <xf numFmtId="0" fontId="23" fillId="10" borderId="24" xfId="0" applyFont="1" applyFill="1" applyBorder="1" applyAlignment="1">
      <alignment horizontal="center" vertical="center" wrapText="1"/>
    </xf>
    <xf numFmtId="166" fontId="25" fillId="10" borderId="31" xfId="2" applyNumberFormat="1" applyFont="1" applyFill="1" applyBorder="1"/>
    <xf numFmtId="166" fontId="25" fillId="10" borderId="26" xfId="2" applyNumberFormat="1" applyFont="1" applyFill="1" applyBorder="1"/>
    <xf numFmtId="2" fontId="15" fillId="0" borderId="34" xfId="4" applyNumberFormat="1" applyFont="1" applyFill="1" applyBorder="1" applyAlignment="1">
      <alignment horizontal="center" vertical="center" wrapText="1"/>
    </xf>
    <xf numFmtId="0" fontId="13" fillId="0" borderId="19" xfId="1" applyFont="1" applyFill="1" applyBorder="1" applyAlignment="1">
      <alignment horizontal="left" vertical="top" wrapText="1"/>
    </xf>
    <xf numFmtId="0" fontId="20" fillId="7" borderId="36" xfId="0" applyFont="1" applyFill="1" applyBorder="1"/>
    <xf numFmtId="0" fontId="4" fillId="0" borderId="0" xfId="1"/>
    <xf numFmtId="0" fontId="13" fillId="0" borderId="46" xfId="1" applyFont="1" applyFill="1" applyBorder="1" applyAlignment="1">
      <alignment horizontal="left" vertical="top" wrapText="1"/>
    </xf>
    <xf numFmtId="0" fontId="17" fillId="0" borderId="3" xfId="3" applyNumberFormat="1" applyFont="1" applyFill="1" applyBorder="1" applyAlignment="1">
      <alignment horizontal="center" vertical="center"/>
    </xf>
    <xf numFmtId="0" fontId="15" fillId="0" borderId="3" xfId="1" applyFont="1" applyFill="1" applyBorder="1" applyAlignment="1">
      <alignment horizontal="center" vertical="center"/>
    </xf>
    <xf numFmtId="2" fontId="15" fillId="0" borderId="3" xfId="4" applyNumberFormat="1" applyFont="1" applyFill="1" applyBorder="1" applyAlignment="1">
      <alignment horizontal="center" wrapText="1"/>
    </xf>
    <xf numFmtId="0" fontId="20" fillId="11" borderId="41" xfId="0" applyFont="1" applyFill="1" applyBorder="1" applyAlignment="1">
      <alignment horizontal="center" vertical="center"/>
    </xf>
    <xf numFmtId="0" fontId="20" fillId="11" borderId="10" xfId="0" applyFont="1" applyFill="1" applyBorder="1" applyAlignment="1">
      <alignment horizontal="center" vertical="center"/>
    </xf>
    <xf numFmtId="0" fontId="20" fillId="11" borderId="43" xfId="0" applyFont="1" applyFill="1" applyBorder="1" applyAlignment="1">
      <alignment horizontal="center" vertical="center"/>
    </xf>
    <xf numFmtId="0" fontId="26" fillId="0" borderId="39" xfId="0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26" fillId="0" borderId="40" xfId="0" applyFont="1" applyBorder="1" applyAlignment="1">
      <alignment horizontal="center" vertical="center"/>
    </xf>
    <xf numFmtId="0" fontId="0" fillId="0" borderId="1" xfId="0" applyBorder="1"/>
    <xf numFmtId="167" fontId="28" fillId="0" borderId="1" xfId="0" applyNumberFormat="1" applyFont="1" applyBorder="1" applyAlignment="1">
      <alignment horizontal="right" vertical="center"/>
    </xf>
    <xf numFmtId="0" fontId="0" fillId="0" borderId="0" xfId="0" applyFill="1"/>
    <xf numFmtId="0" fontId="20" fillId="0" borderId="0" xfId="0" applyFont="1" applyFill="1"/>
    <xf numFmtId="0" fontId="20" fillId="0" borderId="0" xfId="0" applyFont="1" applyFill="1" applyAlignment="1">
      <alignment horizontal="right"/>
    </xf>
    <xf numFmtId="0" fontId="29" fillId="0" borderId="1" xfId="0" applyFont="1" applyBorder="1"/>
    <xf numFmtId="0" fontId="30" fillId="0" borderId="1" xfId="0" applyFont="1" applyBorder="1"/>
    <xf numFmtId="0" fontId="1" fillId="0" borderId="1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 wrapText="1"/>
    </xf>
    <xf numFmtId="0" fontId="4" fillId="0" borderId="1" xfId="1" applyBorder="1"/>
    <xf numFmtId="0" fontId="4" fillId="0" borderId="1" xfId="1" applyFill="1" applyBorder="1" applyAlignment="1">
      <alignment horizontal="center" vertical="center"/>
    </xf>
    <xf numFmtId="0" fontId="4" fillId="0" borderId="1" xfId="1" applyBorder="1" applyAlignment="1">
      <alignment vertical="center"/>
    </xf>
    <xf numFmtId="0" fontId="4" fillId="0" borderId="1" xfId="1" applyBorder="1" applyAlignment="1">
      <alignment wrapText="1"/>
    </xf>
    <xf numFmtId="0" fontId="4" fillId="0" borderId="1" xfId="1" applyBorder="1" applyAlignment="1">
      <alignment horizontal="left" vertical="center"/>
    </xf>
    <xf numFmtId="0" fontId="13" fillId="0" borderId="41" xfId="1" applyFont="1" applyFill="1" applyBorder="1" applyAlignment="1">
      <alignment horizontal="left" vertical="top" wrapText="1"/>
    </xf>
    <xf numFmtId="0" fontId="17" fillId="0" borderId="10" xfId="3" applyNumberFormat="1" applyFont="1" applyFill="1" applyBorder="1" applyAlignment="1">
      <alignment horizontal="center" vertical="center"/>
    </xf>
    <xf numFmtId="0" fontId="15" fillId="0" borderId="10" xfId="1" applyFont="1" applyFill="1" applyBorder="1" applyAlignment="1">
      <alignment horizontal="center" vertical="center"/>
    </xf>
    <xf numFmtId="2" fontId="15" fillId="0" borderId="43" xfId="1" applyNumberFormat="1" applyFont="1" applyFill="1" applyBorder="1" applyAlignment="1">
      <alignment horizontal="center" vertical="center"/>
    </xf>
    <xf numFmtId="0" fontId="20" fillId="7" borderId="34" xfId="0" applyFont="1" applyFill="1" applyBorder="1"/>
    <xf numFmtId="0" fontId="20" fillId="0" borderId="36" xfId="0" applyFont="1" applyBorder="1"/>
    <xf numFmtId="0" fontId="20" fillId="0" borderId="36" xfId="0" applyFont="1" applyBorder="1" applyAlignment="1">
      <alignment horizontal="center" vertical="center"/>
    </xf>
    <xf numFmtId="0" fontId="20" fillId="0" borderId="37" xfId="0" applyFont="1" applyBorder="1" applyAlignment="1">
      <alignment horizontal="center" vertical="center"/>
    </xf>
    <xf numFmtId="0" fontId="20" fillId="0" borderId="34" xfId="0" applyFont="1" applyBorder="1"/>
    <xf numFmtId="0" fontId="7" fillId="0" borderId="1" xfId="0" applyFont="1" applyBorder="1" applyAlignment="1">
      <alignment horizontal="center" vertical="center" wrapText="1"/>
    </xf>
    <xf numFmtId="44" fontId="8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19" fillId="0" borderId="0" xfId="0" applyFont="1" applyBorder="1" applyAlignment="1">
      <alignment horizontal="left" vertical="center"/>
    </xf>
    <xf numFmtId="167" fontId="19" fillId="0" borderId="0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 wrapText="1"/>
    </xf>
    <xf numFmtId="44" fontId="8" fillId="0" borderId="0" xfId="0" applyNumberFormat="1" applyFont="1" applyBorder="1" applyAlignment="1">
      <alignment horizontal="center" vertical="center" wrapText="1"/>
    </xf>
    <xf numFmtId="0" fontId="30" fillId="0" borderId="0" xfId="0" applyFont="1"/>
    <xf numFmtId="0" fontId="15" fillId="5" borderId="13" xfId="1" applyFont="1" applyFill="1" applyBorder="1" applyAlignment="1">
      <alignment horizontal="center" vertical="center"/>
    </xf>
    <xf numFmtId="0" fontId="20" fillId="0" borderId="42" xfId="0" applyFont="1" applyBorder="1" applyAlignment="1">
      <alignment vertical="center"/>
    </xf>
    <xf numFmtId="0" fontId="20" fillId="0" borderId="57" xfId="0" applyFont="1" applyBorder="1" applyAlignment="1">
      <alignment horizontal="right" vertical="center" wrapText="1"/>
    </xf>
    <xf numFmtId="0" fontId="20" fillId="0" borderId="59" xfId="0" applyFont="1" applyBorder="1" applyAlignment="1">
      <alignment horizontal="center"/>
    </xf>
    <xf numFmtId="0" fontId="20" fillId="0" borderId="60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0" fillId="0" borderId="61" xfId="0" applyFont="1" applyBorder="1" applyAlignment="1">
      <alignment horizontal="right" vertical="center"/>
    </xf>
    <xf numFmtId="0" fontId="20" fillId="0" borderId="62" xfId="0" applyFont="1" applyBorder="1" applyAlignment="1">
      <alignment horizontal="right" vertical="center" wrapText="1"/>
    </xf>
    <xf numFmtId="0" fontId="20" fillId="0" borderId="23" xfId="0" applyFont="1" applyBorder="1" applyAlignment="1">
      <alignment horizontal="center"/>
    </xf>
    <xf numFmtId="0" fontId="20" fillId="0" borderId="35" xfId="0" applyFont="1" applyBorder="1" applyAlignment="1">
      <alignment vertical="center"/>
    </xf>
    <xf numFmtId="0" fontId="20" fillId="0" borderId="38" xfId="0" applyFont="1" applyBorder="1" applyAlignment="1">
      <alignment vertical="center" wrapText="1"/>
    </xf>
    <xf numFmtId="0" fontId="20" fillId="0" borderId="58" xfId="0" applyFont="1" applyBorder="1" applyAlignment="1">
      <alignment vertical="center" wrapText="1"/>
    </xf>
    <xf numFmtId="0" fontId="20" fillId="0" borderId="35" xfId="0" applyFont="1" applyFill="1" applyBorder="1" applyAlignment="1">
      <alignment wrapText="1"/>
    </xf>
    <xf numFmtId="0" fontId="20" fillId="0" borderId="38" xfId="0" applyFont="1" applyFill="1" applyBorder="1" applyAlignment="1">
      <alignment wrapText="1"/>
    </xf>
    <xf numFmtId="2" fontId="15" fillId="0" borderId="33" xfId="1" applyNumberFormat="1" applyFont="1" applyFill="1" applyBorder="1" applyAlignment="1">
      <alignment horizontal="center" vertical="center"/>
    </xf>
    <xf numFmtId="2" fontId="15" fillId="6" borderId="2" xfId="1" applyNumberFormat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left" vertical="top" wrapText="1"/>
    </xf>
    <xf numFmtId="0" fontId="17" fillId="0" borderId="20" xfId="3" applyNumberFormat="1" applyFont="1" applyFill="1" applyBorder="1" applyAlignment="1">
      <alignment horizontal="center" vertical="center"/>
    </xf>
    <xf numFmtId="0" fontId="15" fillId="0" borderId="20" xfId="1" applyFont="1" applyFill="1" applyBorder="1" applyAlignment="1">
      <alignment horizontal="center" vertical="center"/>
    </xf>
    <xf numFmtId="2" fontId="15" fillId="0" borderId="20" xfId="4" applyNumberFormat="1" applyFont="1" applyFill="1" applyBorder="1" applyAlignment="1">
      <alignment horizontal="center" wrapText="1"/>
    </xf>
    <xf numFmtId="0" fontId="13" fillId="0" borderId="38" xfId="1" applyFont="1" applyFill="1" applyBorder="1" applyAlignment="1">
      <alignment horizontal="left" vertical="top"/>
    </xf>
    <xf numFmtId="44" fontId="0" fillId="0" borderId="1" xfId="5" applyFont="1" applyBorder="1"/>
    <xf numFmtId="0" fontId="23" fillId="10" borderId="27" xfId="0" applyFont="1" applyFill="1" applyBorder="1" applyAlignment="1">
      <alignment horizontal="center" vertical="center"/>
    </xf>
    <xf numFmtId="0" fontId="24" fillId="10" borderId="28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65" fontId="3" fillId="0" borderId="3" xfId="0" applyNumberFormat="1" applyFont="1" applyBorder="1" applyAlignment="1">
      <alignment horizontal="center" vertical="center"/>
    </xf>
    <xf numFmtId="165" fontId="3" fillId="0" borderId="32" xfId="0" applyNumberFormat="1" applyFont="1" applyBorder="1" applyAlignment="1">
      <alignment horizontal="center" vertical="center"/>
    </xf>
    <xf numFmtId="165" fontId="3" fillId="0" borderId="10" xfId="0" applyNumberFormat="1" applyFont="1" applyBorder="1" applyAlignment="1">
      <alignment horizontal="center" vertical="center"/>
    </xf>
    <xf numFmtId="0" fontId="20" fillId="9" borderId="14" xfId="0" applyFont="1" applyFill="1" applyBorder="1" applyAlignment="1">
      <alignment horizontal="center"/>
    </xf>
    <xf numFmtId="0" fontId="20" fillId="9" borderId="13" xfId="0" applyFont="1" applyFill="1" applyBorder="1" applyAlignment="1">
      <alignment horizontal="center"/>
    </xf>
    <xf numFmtId="0" fontId="20" fillId="9" borderId="15" xfId="0" applyFont="1" applyFill="1" applyBorder="1" applyAlignment="1">
      <alignment horizontal="center"/>
    </xf>
    <xf numFmtId="0" fontId="21" fillId="0" borderId="48" xfId="0" applyFont="1" applyBorder="1" applyAlignment="1">
      <alignment horizontal="center"/>
    </xf>
    <xf numFmtId="0" fontId="21" fillId="0" borderId="49" xfId="0" applyFont="1" applyBorder="1" applyAlignment="1">
      <alignment horizontal="center"/>
    </xf>
    <xf numFmtId="0" fontId="21" fillId="0" borderId="50" xfId="0" applyFont="1" applyBorder="1" applyAlignment="1">
      <alignment horizontal="center"/>
    </xf>
    <xf numFmtId="0" fontId="21" fillId="0" borderId="51" xfId="0" applyFont="1" applyBorder="1" applyAlignment="1">
      <alignment horizontal="center"/>
    </xf>
    <xf numFmtId="0" fontId="21" fillId="0" borderId="52" xfId="0" applyFont="1" applyBorder="1" applyAlignment="1">
      <alignment horizontal="center"/>
    </xf>
    <xf numFmtId="0" fontId="21" fillId="0" borderId="53" xfId="0" applyFont="1" applyBorder="1" applyAlignment="1">
      <alignment horizontal="center"/>
    </xf>
    <xf numFmtId="0" fontId="21" fillId="0" borderId="54" xfId="0" applyFont="1" applyBorder="1" applyAlignment="1">
      <alignment horizontal="center"/>
    </xf>
    <xf numFmtId="0" fontId="21" fillId="0" borderId="55" xfId="0" applyFont="1" applyBorder="1" applyAlignment="1">
      <alignment horizontal="center"/>
    </xf>
    <xf numFmtId="0" fontId="21" fillId="0" borderId="56" xfId="0" applyFont="1" applyBorder="1" applyAlignment="1">
      <alignment horizontal="center"/>
    </xf>
    <xf numFmtId="0" fontId="20" fillId="9" borderId="22" xfId="0" applyFont="1" applyFill="1" applyBorder="1" applyAlignment="1">
      <alignment horizontal="left"/>
    </xf>
    <xf numFmtId="0" fontId="20" fillId="9" borderId="44" xfId="0" applyFont="1" applyFill="1" applyBorder="1" applyAlignment="1">
      <alignment horizontal="left"/>
    </xf>
    <xf numFmtId="0" fontId="20" fillId="9" borderId="45" xfId="0" applyFont="1" applyFill="1" applyBorder="1" applyAlignment="1">
      <alignment horizontal="left"/>
    </xf>
    <xf numFmtId="0" fontId="21" fillId="0" borderId="3" xfId="0" applyFont="1" applyBorder="1" applyAlignment="1">
      <alignment horizontal="center"/>
    </xf>
    <xf numFmtId="0" fontId="21" fillId="0" borderId="33" xfId="0" applyFont="1" applyBorder="1" applyAlignment="1">
      <alignment horizontal="center"/>
    </xf>
    <xf numFmtId="0" fontId="21" fillId="0" borderId="10" xfId="0" applyFont="1" applyBorder="1" applyAlignment="1">
      <alignment horizontal="center" vertical="center"/>
    </xf>
    <xf numFmtId="0" fontId="21" fillId="0" borderId="43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20" fillId="4" borderId="7" xfId="0" applyFont="1" applyFill="1" applyBorder="1" applyAlignment="1">
      <alignment horizontal="left"/>
    </xf>
    <xf numFmtId="0" fontId="20" fillId="4" borderId="8" xfId="0" applyFont="1" applyFill="1" applyBorder="1" applyAlignment="1">
      <alignment horizontal="left"/>
    </xf>
    <xf numFmtId="0" fontId="20" fillId="4" borderId="9" xfId="0" applyFont="1" applyFill="1" applyBorder="1" applyAlignment="1">
      <alignment horizontal="left"/>
    </xf>
    <xf numFmtId="0" fontId="21" fillId="0" borderId="59" xfId="0" applyFont="1" applyBorder="1" applyAlignment="1">
      <alignment horizontal="center" vertical="center"/>
    </xf>
    <xf numFmtId="0" fontId="21" fillId="0" borderId="60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/>
    </xf>
    <xf numFmtId="0" fontId="20" fillId="0" borderId="44" xfId="0" applyFont="1" applyBorder="1" applyAlignment="1">
      <alignment horizontal="center"/>
    </xf>
    <xf numFmtId="0" fontId="20" fillId="0" borderId="45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1" fillId="0" borderId="23" xfId="0" applyFont="1" applyBorder="1" applyAlignment="1">
      <alignment horizontal="center"/>
    </xf>
    <xf numFmtId="0" fontId="13" fillId="5" borderId="4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47" xfId="1" applyFont="1" applyFill="1" applyBorder="1" applyAlignment="1">
      <alignment horizontal="center" vertical="center" wrapText="1"/>
    </xf>
    <xf numFmtId="0" fontId="13" fillId="5" borderId="7" xfId="1" applyFont="1" applyFill="1" applyBorder="1" applyAlignment="1">
      <alignment horizontal="center" vertical="center" wrapText="1"/>
    </xf>
    <xf numFmtId="0" fontId="13" fillId="5" borderId="9" xfId="1" applyFont="1" applyFill="1" applyBorder="1" applyAlignment="1">
      <alignment horizontal="center" vertical="center" wrapText="1"/>
    </xf>
    <xf numFmtId="0" fontId="15" fillId="6" borderId="8" xfId="1" applyFont="1" applyFill="1" applyBorder="1" applyAlignment="1">
      <alignment horizontal="center" wrapText="1"/>
    </xf>
    <xf numFmtId="0" fontId="15" fillId="6" borderId="9" xfId="1" applyFont="1" applyFill="1" applyBorder="1" applyAlignment="1">
      <alignment horizontal="center" wrapText="1"/>
    </xf>
    <xf numFmtId="0" fontId="15" fillId="5" borderId="14" xfId="1" applyFont="1" applyFill="1" applyBorder="1" applyAlignment="1">
      <alignment horizontal="center" vertical="center"/>
    </xf>
    <xf numFmtId="0" fontId="15" fillId="5" borderId="13" xfId="1" applyFont="1" applyFill="1" applyBorder="1" applyAlignment="1">
      <alignment horizontal="center" vertical="center"/>
    </xf>
    <xf numFmtId="0" fontId="15" fillId="5" borderId="15" xfId="1" applyFont="1" applyFill="1" applyBorder="1" applyAlignment="1">
      <alignment horizontal="center" vertical="center"/>
    </xf>
    <xf numFmtId="165" fontId="12" fillId="4" borderId="14" xfId="1" applyNumberFormat="1" applyFont="1" applyFill="1" applyBorder="1" applyAlignment="1">
      <alignment horizontal="center"/>
    </xf>
    <xf numFmtId="165" fontId="12" fillId="4" borderId="13" xfId="1" applyNumberFormat="1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15" fillId="5" borderId="17" xfId="1" applyFont="1" applyFill="1" applyBorder="1" applyAlignment="1">
      <alignment horizontal="center" vertical="top" wrapText="1"/>
    </xf>
    <xf numFmtId="0" fontId="15" fillId="5" borderId="18" xfId="1" applyFont="1" applyFill="1" applyBorder="1" applyAlignment="1">
      <alignment horizontal="center" vertical="top" wrapText="1"/>
    </xf>
    <xf numFmtId="0" fontId="15" fillId="0" borderId="17" xfId="1" applyFont="1" applyFill="1" applyBorder="1" applyAlignment="1">
      <alignment horizontal="center" vertical="center"/>
    </xf>
    <xf numFmtId="0" fontId="15" fillId="0" borderId="16" xfId="1" applyFont="1" applyFill="1" applyBorder="1" applyAlignment="1">
      <alignment horizontal="center" vertical="center"/>
    </xf>
    <xf numFmtId="0" fontId="15" fillId="0" borderId="18" xfId="1" applyFont="1" applyBorder="1" applyAlignment="1">
      <alignment vertical="center"/>
    </xf>
    <xf numFmtId="165" fontId="15" fillId="0" borderId="4" xfId="1" applyNumberFormat="1" applyFont="1" applyFill="1" applyBorder="1" applyAlignment="1">
      <alignment horizontal="center" vertical="center"/>
    </xf>
    <xf numFmtId="165" fontId="15" fillId="0" borderId="5" xfId="1" applyNumberFormat="1" applyFont="1" applyBorder="1" applyAlignment="1">
      <alignment horizontal="center" vertical="center"/>
    </xf>
    <xf numFmtId="165" fontId="15" fillId="0" borderId="7" xfId="1" applyNumberFormat="1" applyFont="1" applyBorder="1" applyAlignment="1">
      <alignment horizontal="center" vertical="center"/>
    </xf>
    <xf numFmtId="165" fontId="15" fillId="0" borderId="9" xfId="1" applyNumberFormat="1" applyFont="1" applyBorder="1" applyAlignment="1">
      <alignment horizontal="center" vertical="center"/>
    </xf>
    <xf numFmtId="0" fontId="16" fillId="0" borderId="17" xfId="1" applyFont="1" applyFill="1" applyBorder="1" applyAlignment="1">
      <alignment horizontal="center" vertical="center"/>
    </xf>
    <xf numFmtId="0" fontId="15" fillId="0" borderId="18" xfId="1" applyFont="1" applyBorder="1" applyAlignment="1">
      <alignment horizontal="center" vertical="center"/>
    </xf>
    <xf numFmtId="2" fontId="15" fillId="0" borderId="17" xfId="1" applyNumberFormat="1" applyFont="1" applyFill="1" applyBorder="1" applyAlignment="1">
      <alignment horizontal="center" vertical="center"/>
    </xf>
    <xf numFmtId="2" fontId="15" fillId="0" borderId="16" xfId="1" applyNumberFormat="1" applyFont="1" applyBorder="1" applyAlignment="1">
      <alignment horizontal="center" vertical="center"/>
    </xf>
    <xf numFmtId="0" fontId="15" fillId="0" borderId="17" xfId="1" applyFont="1" applyFill="1" applyBorder="1" applyAlignment="1">
      <alignment horizontal="center" vertical="center" wrapText="1"/>
    </xf>
    <xf numFmtId="0" fontId="15" fillId="0" borderId="18" xfId="1" applyFont="1" applyFill="1" applyBorder="1" applyAlignment="1">
      <alignment horizontal="center" vertical="center" wrapText="1"/>
    </xf>
    <xf numFmtId="0" fontId="15" fillId="0" borderId="16" xfId="1" applyFont="1" applyFill="1" applyBorder="1" applyAlignment="1">
      <alignment horizontal="center" vertical="center" wrapText="1"/>
    </xf>
    <xf numFmtId="0" fontId="15" fillId="0" borderId="18" xfId="1" applyFont="1" applyFill="1" applyBorder="1" applyAlignment="1">
      <alignment horizontal="center" vertical="center"/>
    </xf>
    <xf numFmtId="0" fontId="15" fillId="6" borderId="14" xfId="1" applyFont="1" applyFill="1" applyBorder="1" applyAlignment="1">
      <alignment horizontal="center" wrapText="1"/>
    </xf>
    <xf numFmtId="0" fontId="15" fillId="6" borderId="13" xfId="1" applyFont="1" applyFill="1" applyBorder="1" applyAlignment="1">
      <alignment horizontal="center" wrapText="1"/>
    </xf>
    <xf numFmtId="0" fontId="15" fillId="6" borderId="15" xfId="1" applyFont="1" applyFill="1" applyBorder="1" applyAlignment="1">
      <alignment horizontal="center" wrapText="1"/>
    </xf>
    <xf numFmtId="0" fontId="13" fillId="5" borderId="0" xfId="1" applyFont="1" applyFill="1" applyBorder="1" applyAlignment="1">
      <alignment horizontal="center" vertical="center" wrapText="1"/>
    </xf>
    <xf numFmtId="0" fontId="15" fillId="6" borderId="7" xfId="1" applyFont="1" applyFill="1" applyBorder="1" applyAlignment="1">
      <alignment horizontal="center" wrapText="1"/>
    </xf>
  </cellXfs>
  <cellStyles count="6">
    <cellStyle name="Гиперссылка" xfId="3" builtinId="8"/>
    <cellStyle name="Денежный" xfId="5" builtinId="4"/>
    <cellStyle name="Обычный" xfId="0" builtinId="0"/>
    <cellStyle name="Обычный 2" xfId="1" xr:uid="{00000000-0005-0000-0000-000002000000}"/>
    <cellStyle name="Финансовый" xfId="4" builtinId="3"/>
    <cellStyle name="Финансовый 2" xfId="2" xr:uid="{00000000-0005-0000-0000-000004000000}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S14"/>
  <sheetViews>
    <sheetView tabSelected="1" workbookViewId="0">
      <selection activeCell="S4" sqref="S4"/>
    </sheetView>
  </sheetViews>
  <sheetFormatPr defaultRowHeight="14.3" x14ac:dyDescent="0.25"/>
  <cols>
    <col min="1" max="1" width="17.375" customWidth="1"/>
    <col min="2" max="2" width="11.375" bestFit="1" customWidth="1"/>
    <col min="3" max="3" width="11.375" style="15" customWidth="1"/>
    <col min="4" max="8" width="9.375" bestFit="1" customWidth="1"/>
    <col min="9" max="9" width="10.25" bestFit="1" customWidth="1"/>
    <col min="10" max="14" width="9.375" bestFit="1" customWidth="1"/>
    <col min="15" max="15" width="10.25" bestFit="1" customWidth="1"/>
    <col min="16" max="18" width="9.375" bestFit="1" customWidth="1"/>
    <col min="19" max="19" width="11.625" bestFit="1" customWidth="1"/>
  </cols>
  <sheetData>
    <row r="1" spans="1:19" ht="18.350000000000001" x14ac:dyDescent="0.3">
      <c r="A1" s="22" t="s">
        <v>38</v>
      </c>
      <c r="B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9" ht="14.95" thickBot="1" x14ac:dyDescent="0.3">
      <c r="A2" s="15"/>
      <c r="B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1:19" s="15" customFormat="1" ht="15.65" thickTop="1" thickBot="1" x14ac:dyDescent="0.3">
      <c r="A3" s="165" t="s">
        <v>39</v>
      </c>
      <c r="B3" s="166"/>
      <c r="C3" s="92" t="s">
        <v>219</v>
      </c>
      <c r="D3" s="92" t="s">
        <v>218</v>
      </c>
      <c r="E3" s="92" t="s">
        <v>217</v>
      </c>
      <c r="F3" s="92" t="s">
        <v>220</v>
      </c>
      <c r="G3" s="92" t="s">
        <v>221</v>
      </c>
      <c r="H3" s="92" t="s">
        <v>222</v>
      </c>
      <c r="I3" s="92" t="s">
        <v>223</v>
      </c>
      <c r="J3" s="92" t="s">
        <v>224</v>
      </c>
      <c r="K3" s="92" t="s">
        <v>225</v>
      </c>
      <c r="L3" s="92" t="s">
        <v>228</v>
      </c>
      <c r="M3" s="93" t="s">
        <v>226</v>
      </c>
      <c r="N3" s="94" t="s">
        <v>227</v>
      </c>
      <c r="O3" s="95" t="s">
        <v>229</v>
      </c>
      <c r="P3" s="95" t="s">
        <v>230</v>
      </c>
      <c r="Q3" s="95" t="s">
        <v>231</v>
      </c>
      <c r="R3" s="95" t="s">
        <v>232</v>
      </c>
    </row>
    <row r="4" spans="1:19" ht="14.95" thickBot="1" x14ac:dyDescent="0.3">
      <c r="A4" s="96" t="s">
        <v>162</v>
      </c>
      <c r="B4" s="97" t="s">
        <v>127</v>
      </c>
      <c r="C4" s="24">
        <f>ROUNDUP('ТО-0'!G12,-2)</f>
        <v>20900</v>
      </c>
      <c r="D4" s="24">
        <f>ROUNDUP('ТО-1'!G17,-2)-ROUNDUP('ТО-1'!G5,-2)</f>
        <v>41300</v>
      </c>
      <c r="E4" s="23">
        <f>ROUNDUP('ТО-2'!G25,-2)-ROUNDUP('ТО-2'!G24,-2)-ROUNDUP('ТО-2'!G5,-2)</f>
        <v>41200</v>
      </c>
      <c r="F4" s="23">
        <f>ROUNDUP('ТО-3'!G27,-2)-ROUNDUP('ТО-3'!G26,-2)-ROUNDUP('ТО-3'!G5,-2)</f>
        <v>41300</v>
      </c>
      <c r="G4" s="23">
        <f>ROUNDUP('ТО-4'!G29,-2)-ROUNDUP('ТО-4'!G28,-2)-ROUNDUP('ТО-4'!G5,-2)</f>
        <v>41200</v>
      </c>
      <c r="H4" s="23">
        <f>$G$4</f>
        <v>41200</v>
      </c>
      <c r="I4" s="23">
        <f t="shared" ref="I4:R4" si="0">$G$4</f>
        <v>41200</v>
      </c>
      <c r="J4" s="23">
        <f t="shared" si="0"/>
        <v>41200</v>
      </c>
      <c r="K4" s="23">
        <f t="shared" si="0"/>
        <v>41200</v>
      </c>
      <c r="L4" s="23">
        <f t="shared" si="0"/>
        <v>41200</v>
      </c>
      <c r="M4" s="23">
        <f t="shared" si="0"/>
        <v>41200</v>
      </c>
      <c r="N4" s="23">
        <f t="shared" si="0"/>
        <v>41200</v>
      </c>
      <c r="O4" s="23">
        <f t="shared" si="0"/>
        <v>41200</v>
      </c>
      <c r="P4" s="23">
        <f t="shared" si="0"/>
        <v>41200</v>
      </c>
      <c r="Q4" s="23">
        <f t="shared" si="0"/>
        <v>41200</v>
      </c>
      <c r="R4" s="23">
        <f t="shared" si="0"/>
        <v>41200</v>
      </c>
      <c r="S4" s="50">
        <f>SUM(C4:R4)</f>
        <v>639100</v>
      </c>
    </row>
    <row r="5" spans="1:19" x14ac:dyDescent="0.25"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x14ac:dyDescent="0.25">
      <c r="S6" s="50"/>
    </row>
    <row r="7" spans="1:19" x14ac:dyDescent="0.25">
      <c r="A7" s="20" t="s">
        <v>36</v>
      </c>
    </row>
    <row r="8" spans="1:19" x14ac:dyDescent="0.25">
      <c r="A8" s="20" t="s">
        <v>37</v>
      </c>
    </row>
    <row r="9" spans="1:19" x14ac:dyDescent="0.25">
      <c r="A9" s="21" t="s">
        <v>81</v>
      </c>
    </row>
    <row r="10" spans="1:19" x14ac:dyDescent="0.25">
      <c r="A10" s="21" t="s">
        <v>192</v>
      </c>
    </row>
    <row r="11" spans="1:19" x14ac:dyDescent="0.25">
      <c r="A11" s="21" t="s">
        <v>212</v>
      </c>
    </row>
    <row r="12" spans="1:19" x14ac:dyDescent="0.25">
      <c r="A12" s="21"/>
    </row>
    <row r="13" spans="1:19" x14ac:dyDescent="0.25">
      <c r="A13" s="21"/>
    </row>
    <row r="14" spans="1:19" x14ac:dyDescent="0.25">
      <c r="A14" s="48"/>
    </row>
  </sheetData>
  <mergeCells count="1">
    <mergeCell ref="A3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9"/>
  <sheetViews>
    <sheetView workbookViewId="0">
      <pane ySplit="1" topLeftCell="A2" activePane="bottomLeft" state="frozen"/>
      <selection pane="bottomLeft" activeCell="C3" sqref="C3"/>
    </sheetView>
  </sheetViews>
  <sheetFormatPr defaultRowHeight="14.3" x14ac:dyDescent="0.25"/>
  <cols>
    <col min="1" max="1" width="19.25" customWidth="1"/>
    <col min="2" max="2" width="22.25" customWidth="1"/>
    <col min="3" max="3" width="22.375" style="1" customWidth="1"/>
    <col min="4" max="4" width="10.375" style="1" customWidth="1"/>
  </cols>
  <sheetData>
    <row r="1" spans="1:9" s="2" customFormat="1" ht="28.55" customHeight="1" x14ac:dyDescent="0.25">
      <c r="A1" s="3" t="s">
        <v>0</v>
      </c>
      <c r="B1" s="4" t="s">
        <v>1</v>
      </c>
      <c r="C1" s="9" t="s">
        <v>2</v>
      </c>
      <c r="D1" s="13" t="s">
        <v>26</v>
      </c>
    </row>
    <row r="2" spans="1:9" s="15" customFormat="1" ht="14.95" customHeight="1" x14ac:dyDescent="0.25">
      <c r="A2" s="170">
        <v>1.5</v>
      </c>
      <c r="B2" s="167" t="s">
        <v>141</v>
      </c>
      <c r="C2" s="16" t="s">
        <v>173</v>
      </c>
      <c r="D2" s="14">
        <f>'Регламент ТО'!D67</f>
        <v>1.8</v>
      </c>
    </row>
    <row r="3" spans="1:9" ht="14.95" customHeight="1" x14ac:dyDescent="0.25">
      <c r="A3" s="171"/>
      <c r="B3" s="168"/>
      <c r="C3" s="16" t="s">
        <v>6</v>
      </c>
      <c r="D3" s="14">
        <f>'Регламент ТО'!E67</f>
        <v>2.9</v>
      </c>
    </row>
    <row r="4" spans="1:9" ht="15.8" customHeight="1" x14ac:dyDescent="0.25">
      <c r="A4" s="171"/>
      <c r="B4" s="168"/>
      <c r="C4" s="16" t="s">
        <v>7</v>
      </c>
      <c r="D4" s="14">
        <f>'Регламент ТО'!F67</f>
        <v>3.4</v>
      </c>
    </row>
    <row r="5" spans="1:9" ht="14.95" customHeight="1" x14ac:dyDescent="0.25">
      <c r="A5" s="171"/>
      <c r="B5" s="168"/>
      <c r="C5" s="16" t="s">
        <v>8</v>
      </c>
      <c r="D5" s="14">
        <f>'Регламент ТО'!G67</f>
        <v>3.2</v>
      </c>
    </row>
    <row r="6" spans="1:9" ht="15.8" customHeight="1" x14ac:dyDescent="0.25">
      <c r="A6" s="171"/>
      <c r="B6" s="168"/>
      <c r="C6" s="16" t="s">
        <v>9</v>
      </c>
      <c r="D6" s="14">
        <f>'Регламент ТО'!H67</f>
        <v>5.6000000000000005</v>
      </c>
    </row>
    <row r="7" spans="1:9" ht="14.95" customHeight="1" x14ac:dyDescent="0.25">
      <c r="A7" s="171"/>
      <c r="B7" s="168"/>
      <c r="C7" s="16" t="s">
        <v>10</v>
      </c>
      <c r="D7" s="14">
        <f>'Регламент ТО'!I67</f>
        <v>2.9</v>
      </c>
    </row>
    <row r="8" spans="1:9" ht="15.8" customHeight="1" x14ac:dyDescent="0.25">
      <c r="A8" s="171"/>
      <c r="B8" s="168"/>
      <c r="C8" s="16" t="s">
        <v>11</v>
      </c>
      <c r="D8" s="14">
        <f>'Регламент ТО'!J67</f>
        <v>4.3000000000000007</v>
      </c>
      <c r="I8" s="15"/>
    </row>
    <row r="9" spans="1:9" ht="14.95" customHeight="1" x14ac:dyDescent="0.25">
      <c r="A9" s="171"/>
      <c r="B9" s="168"/>
      <c r="C9" s="16" t="s">
        <v>3</v>
      </c>
      <c r="D9" s="14">
        <f>'Регламент ТО'!K67</f>
        <v>2.9</v>
      </c>
    </row>
    <row r="10" spans="1:9" ht="15.8" customHeight="1" x14ac:dyDescent="0.25">
      <c r="A10" s="171"/>
      <c r="B10" s="168"/>
      <c r="C10" s="16" t="s">
        <v>4</v>
      </c>
      <c r="D10" s="14">
        <f>'Регламент ТО'!L67</f>
        <v>5.6000000000000005</v>
      </c>
    </row>
    <row r="11" spans="1:9" ht="14.95" customHeight="1" x14ac:dyDescent="0.25">
      <c r="A11" s="171"/>
      <c r="B11" s="168"/>
      <c r="C11" s="16" t="s">
        <v>5</v>
      </c>
      <c r="D11" s="14">
        <f>'Регламент ТО'!M67</f>
        <v>3.2</v>
      </c>
    </row>
    <row r="12" spans="1:9" ht="15.8" customHeight="1" x14ac:dyDescent="0.25">
      <c r="A12" s="171"/>
      <c r="B12" s="168"/>
      <c r="C12" s="16" t="s">
        <v>28</v>
      </c>
      <c r="D12" s="14">
        <f>'Регламент ТО'!N67</f>
        <v>3.9</v>
      </c>
    </row>
    <row r="13" spans="1:9" ht="14.95" customHeight="1" x14ac:dyDescent="0.25">
      <c r="A13" s="171"/>
      <c r="B13" s="168"/>
      <c r="C13" s="16" t="s">
        <v>27</v>
      </c>
      <c r="D13" s="14">
        <f>'Регламент ТО'!O67</f>
        <v>2.9</v>
      </c>
    </row>
    <row r="14" spans="1:9" ht="15.8" customHeight="1" x14ac:dyDescent="0.25">
      <c r="A14" s="171"/>
      <c r="B14" s="168"/>
      <c r="C14" s="16" t="s">
        <v>30</v>
      </c>
      <c r="D14" s="14">
        <f>'Регламент ТО'!P67</f>
        <v>6.5000000000000009</v>
      </c>
    </row>
    <row r="15" spans="1:9" ht="14.95" customHeight="1" x14ac:dyDescent="0.25">
      <c r="A15" s="171"/>
      <c r="B15" s="168"/>
      <c r="C15" s="16" t="s">
        <v>31</v>
      </c>
      <c r="D15" s="14">
        <f>'Регламент ТО'!Q67</f>
        <v>2.9</v>
      </c>
      <c r="G15" s="15"/>
    </row>
    <row r="16" spans="1:9" ht="15.8" customHeight="1" x14ac:dyDescent="0.25">
      <c r="A16" s="171"/>
      <c r="B16" s="168"/>
      <c r="C16" s="16" t="s">
        <v>32</v>
      </c>
      <c r="D16" s="14">
        <f>'Регламент ТО'!R67</f>
        <v>3.4</v>
      </c>
    </row>
    <row r="17" spans="1:4" ht="15.8" customHeight="1" x14ac:dyDescent="0.25">
      <c r="A17" s="172"/>
      <c r="B17" s="169"/>
      <c r="C17" s="16" t="s">
        <v>29</v>
      </c>
      <c r="D17" s="14">
        <f>'Регламент ТО'!S67</f>
        <v>3.2</v>
      </c>
    </row>
    <row r="18" spans="1:4" s="12" customFormat="1" x14ac:dyDescent="0.25">
      <c r="C18" s="11"/>
      <c r="D18" s="11"/>
    </row>
    <row r="19" spans="1:4" x14ac:dyDescent="0.25">
      <c r="A19" s="20" t="s">
        <v>36</v>
      </c>
    </row>
    <row r="20" spans="1:4" x14ac:dyDescent="0.25">
      <c r="A20" s="20" t="s">
        <v>37</v>
      </c>
    </row>
    <row r="21" spans="1:4" x14ac:dyDescent="0.25">
      <c r="A21" s="21" t="s">
        <v>81</v>
      </c>
    </row>
    <row r="22" spans="1:4" x14ac:dyDescent="0.25">
      <c r="A22" s="21"/>
    </row>
    <row r="23" spans="1:4" x14ac:dyDescent="0.25">
      <c r="A23" s="21"/>
    </row>
    <row r="24" spans="1:4" x14ac:dyDescent="0.25">
      <c r="A24" s="21"/>
    </row>
    <row r="25" spans="1:4" x14ac:dyDescent="0.25">
      <c r="A25" s="21"/>
    </row>
    <row r="26" spans="1:4" x14ac:dyDescent="0.25">
      <c r="A26" s="48"/>
    </row>
    <row r="29" spans="1:4" x14ac:dyDescent="0.25">
      <c r="C29"/>
    </row>
  </sheetData>
  <mergeCells count="2">
    <mergeCell ref="B2:B17"/>
    <mergeCell ref="A2:A17"/>
  </mergeCells>
  <hyperlinks>
    <hyperlink ref="C3" location="'ТО-1'!A1" display="ТО-1 (10 000км/12мес)" xr:uid="{00000000-0004-0000-0100-000000000000}"/>
    <hyperlink ref="C4" location="'ТО-2'!A1" display="ТО-2 (20 000км/24мес)" xr:uid="{00000000-0004-0000-0100-000001000000}"/>
    <hyperlink ref="C5" location="'ТО-3'!A1" display="ТО-3 (30 000км/36мес)" xr:uid="{00000000-0004-0000-0100-000002000000}"/>
    <hyperlink ref="C6" location="'ТО-4'!A1" display="ТО-4 (40 000км/48мес)" xr:uid="{00000000-0004-0000-0100-000003000000}"/>
    <hyperlink ref="C7" location="'ТО-5'!A1" display="ТО-5 (50 000км/60мес)" xr:uid="{00000000-0004-0000-0100-000004000000}"/>
    <hyperlink ref="C8" location="'ТО-6'!A1" display="ТО-6 (60 000км/72мес)" xr:uid="{00000000-0004-0000-0100-000005000000}"/>
    <hyperlink ref="C9" location="'ТО-7'!A1" display="ТО-7 (70 000км)" xr:uid="{00000000-0004-0000-0100-000006000000}"/>
    <hyperlink ref="C10" location="'ТО-8'!A1" display="ТО-8 (80 000км)" xr:uid="{00000000-0004-0000-0100-000007000000}"/>
    <hyperlink ref="C11" location="'ТО-9'!A1" display="ТО-9 (90 000км)" xr:uid="{00000000-0004-0000-0100-000008000000}"/>
    <hyperlink ref="C12" location="'ТО-10'!A1" display="ТО-10 (100 000км)" xr:uid="{00000000-0004-0000-0100-000009000000}"/>
    <hyperlink ref="C13" location="'ТО-11'!A1" display="ТО-11 (110 000км)" xr:uid="{00000000-0004-0000-0100-00000A000000}"/>
    <hyperlink ref="C14" location="'ТО-12'!A1" display="ТО-12 (120 000км)" xr:uid="{00000000-0004-0000-0100-00000B000000}"/>
    <hyperlink ref="C15" location="'ТО-13'!A1" display="ТО-13 (130 000км)" xr:uid="{00000000-0004-0000-0100-00000C000000}"/>
    <hyperlink ref="C16" location="'ТО-14'!A1" display="ТО-14 (140 000км)" xr:uid="{00000000-0004-0000-0100-00000D000000}"/>
    <hyperlink ref="C17" location="'ТО-15'!A1" display="ТО-15 (150 000км)" xr:uid="{00000000-0004-0000-0100-00000E000000}"/>
    <hyperlink ref="C2" location="'ТО-0'!A1" display="ТО-0 (3 000км/3мес)" xr:uid="{00000000-0004-0000-0100-00000F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-0.249977111117893"/>
    <pageSetUpPr fitToPage="1"/>
  </sheetPr>
  <dimension ref="B1:AC128"/>
  <sheetViews>
    <sheetView topLeftCell="A58" zoomScaleNormal="100" workbookViewId="0">
      <selection activeCell="F70" sqref="F70"/>
    </sheetView>
  </sheetViews>
  <sheetFormatPr defaultRowHeight="14.3" x14ac:dyDescent="0.25"/>
  <cols>
    <col min="1" max="1" width="3.25" customWidth="1"/>
    <col min="2" max="2" width="78.5" bestFit="1" customWidth="1"/>
    <col min="4" max="4" width="5.75" hidden="1" customWidth="1"/>
    <col min="5" max="19" width="5.75" customWidth="1"/>
    <col min="20" max="20" width="9.125" style="114"/>
  </cols>
  <sheetData>
    <row r="1" spans="2:22" ht="14.95" thickBot="1" x14ac:dyDescent="0.3">
      <c r="B1" s="144" t="s">
        <v>43</v>
      </c>
      <c r="C1" s="201" t="s">
        <v>46</v>
      </c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3"/>
    </row>
    <row r="2" spans="2:22" ht="23.95" customHeight="1" x14ac:dyDescent="0.25">
      <c r="B2" s="149" t="s">
        <v>189</v>
      </c>
      <c r="C2" s="152" t="s">
        <v>45</v>
      </c>
      <c r="D2" s="61">
        <v>2</v>
      </c>
      <c r="E2" s="61">
        <v>12</v>
      </c>
      <c r="F2" s="61">
        <v>24</v>
      </c>
      <c r="G2" s="61">
        <v>36</v>
      </c>
      <c r="H2" s="61">
        <v>48</v>
      </c>
      <c r="I2" s="61">
        <v>60</v>
      </c>
      <c r="J2" s="61">
        <v>72</v>
      </c>
      <c r="K2" s="61">
        <v>84</v>
      </c>
      <c r="L2" s="61">
        <v>96</v>
      </c>
      <c r="M2" s="61">
        <v>108</v>
      </c>
      <c r="N2" s="61">
        <v>120</v>
      </c>
      <c r="O2" s="61">
        <v>132</v>
      </c>
      <c r="P2" s="61">
        <v>144</v>
      </c>
      <c r="Q2" s="61">
        <v>156</v>
      </c>
      <c r="R2" s="61">
        <v>168</v>
      </c>
      <c r="S2" s="62">
        <v>180</v>
      </c>
    </row>
    <row r="3" spans="2:22" s="15" customFormat="1" ht="23.95" customHeight="1" x14ac:dyDescent="0.25">
      <c r="B3" s="145" t="s">
        <v>188</v>
      </c>
      <c r="C3" s="153" t="s">
        <v>44</v>
      </c>
      <c r="D3" s="148">
        <v>5</v>
      </c>
      <c r="E3" s="148">
        <v>20</v>
      </c>
      <c r="F3" s="148">
        <v>40</v>
      </c>
      <c r="G3" s="148">
        <v>60</v>
      </c>
      <c r="H3" s="148">
        <v>80</v>
      </c>
      <c r="I3" s="148">
        <v>100</v>
      </c>
      <c r="J3" s="148">
        <v>120</v>
      </c>
      <c r="K3" s="148">
        <v>140</v>
      </c>
      <c r="L3" s="148">
        <v>160</v>
      </c>
      <c r="M3" s="148">
        <v>180</v>
      </c>
      <c r="N3" s="148">
        <v>200</v>
      </c>
      <c r="O3" s="148">
        <v>220</v>
      </c>
      <c r="P3" s="148">
        <v>240</v>
      </c>
      <c r="Q3" s="148">
        <v>260</v>
      </c>
      <c r="R3" s="148">
        <v>280</v>
      </c>
      <c r="S3" s="151">
        <v>300</v>
      </c>
      <c r="T3" s="114"/>
    </row>
    <row r="4" spans="2:22" ht="23.95" customHeight="1" thickBot="1" x14ac:dyDescent="0.3">
      <c r="B4" s="150" t="s">
        <v>187</v>
      </c>
      <c r="C4" s="154" t="s">
        <v>44</v>
      </c>
      <c r="D4" s="146">
        <v>5</v>
      </c>
      <c r="E4" s="146">
        <v>10</v>
      </c>
      <c r="F4" s="146">
        <v>20</v>
      </c>
      <c r="G4" s="146">
        <v>30</v>
      </c>
      <c r="H4" s="146">
        <v>40</v>
      </c>
      <c r="I4" s="146">
        <v>50</v>
      </c>
      <c r="J4" s="146">
        <v>60</v>
      </c>
      <c r="K4" s="146">
        <v>70</v>
      </c>
      <c r="L4" s="146">
        <v>80</v>
      </c>
      <c r="M4" s="146">
        <v>90</v>
      </c>
      <c r="N4" s="146">
        <v>100</v>
      </c>
      <c r="O4" s="146">
        <v>110</v>
      </c>
      <c r="P4" s="146">
        <v>120</v>
      </c>
      <c r="Q4" s="146">
        <v>130</v>
      </c>
      <c r="R4" s="146">
        <v>140</v>
      </c>
      <c r="S4" s="147">
        <v>150</v>
      </c>
    </row>
    <row r="5" spans="2:22" ht="14.95" thickBot="1" x14ac:dyDescent="0.3">
      <c r="B5" s="185" t="s">
        <v>47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6"/>
      <c r="Q5" s="186"/>
      <c r="R5" s="186"/>
      <c r="S5" s="187"/>
      <c r="U5" s="114"/>
    </row>
    <row r="6" spans="2:22" ht="14.95" thickBot="1" x14ac:dyDescent="0.3">
      <c r="B6" s="63" t="s">
        <v>33</v>
      </c>
      <c r="C6" s="69">
        <v>0.6</v>
      </c>
      <c r="D6" s="65" t="s">
        <v>48</v>
      </c>
      <c r="E6" s="65" t="s">
        <v>48</v>
      </c>
      <c r="F6" s="65" t="s">
        <v>48</v>
      </c>
      <c r="G6" s="65" t="s">
        <v>48</v>
      </c>
      <c r="H6" s="65" t="s">
        <v>48</v>
      </c>
      <c r="I6" s="65" t="s">
        <v>48</v>
      </c>
      <c r="J6" s="65" t="s">
        <v>48</v>
      </c>
      <c r="K6" s="65" t="s">
        <v>48</v>
      </c>
      <c r="L6" s="65" t="s">
        <v>48</v>
      </c>
      <c r="M6" s="65" t="s">
        <v>48</v>
      </c>
      <c r="N6" s="65" t="s">
        <v>48</v>
      </c>
      <c r="O6" s="65" t="s">
        <v>48</v>
      </c>
      <c r="P6" s="65" t="s">
        <v>48</v>
      </c>
      <c r="Q6" s="65" t="s">
        <v>48</v>
      </c>
      <c r="R6" s="65" t="s">
        <v>48</v>
      </c>
      <c r="S6" s="66" t="s">
        <v>48</v>
      </c>
      <c r="U6" s="15"/>
      <c r="V6" s="15"/>
    </row>
    <row r="7" spans="2:22" ht="14.95" thickBot="1" x14ac:dyDescent="0.3">
      <c r="B7" s="185" t="s">
        <v>50</v>
      </c>
      <c r="C7" s="186"/>
      <c r="D7" s="186"/>
      <c r="E7" s="186"/>
      <c r="F7" s="186"/>
      <c r="G7" s="186"/>
      <c r="H7" s="186"/>
      <c r="I7" s="186"/>
      <c r="J7" s="186"/>
      <c r="K7" s="186"/>
      <c r="L7" s="186"/>
      <c r="M7" s="186"/>
      <c r="N7" s="186"/>
      <c r="O7" s="186"/>
      <c r="P7" s="186"/>
      <c r="Q7" s="186"/>
      <c r="R7" s="186"/>
      <c r="S7" s="187"/>
      <c r="U7" s="15"/>
      <c r="V7" s="15"/>
    </row>
    <row r="8" spans="2:22" x14ac:dyDescent="0.25">
      <c r="B8" s="63" t="s">
        <v>51</v>
      </c>
      <c r="C8" s="69">
        <v>0.2</v>
      </c>
      <c r="D8" s="204" t="s">
        <v>190</v>
      </c>
      <c r="E8" s="204"/>
      <c r="F8" s="204"/>
      <c r="G8" s="204"/>
      <c r="H8" s="204"/>
      <c r="I8" s="204"/>
      <c r="J8" s="204"/>
      <c r="K8" s="204"/>
      <c r="L8" s="204"/>
      <c r="M8" s="204"/>
      <c r="N8" s="204"/>
      <c r="O8" s="204"/>
      <c r="P8" s="204"/>
      <c r="Q8" s="204"/>
      <c r="R8" s="204"/>
      <c r="S8" s="205"/>
      <c r="U8" s="15"/>
      <c r="V8" s="15"/>
    </row>
    <row r="9" spans="2:22" ht="22.45" x14ac:dyDescent="0.25">
      <c r="B9" s="58" t="s">
        <v>52</v>
      </c>
      <c r="C9" s="54"/>
      <c r="D9" s="55"/>
      <c r="E9" s="55" t="s">
        <v>49</v>
      </c>
      <c r="F9" s="55" t="s">
        <v>49</v>
      </c>
      <c r="G9" s="55" t="s">
        <v>49</v>
      </c>
      <c r="H9" s="55" t="s">
        <v>49</v>
      </c>
      <c r="I9" s="55" t="s">
        <v>49</v>
      </c>
      <c r="J9" s="55" t="s">
        <v>49</v>
      </c>
      <c r="K9" s="55" t="s">
        <v>49</v>
      </c>
      <c r="L9" s="55" t="s">
        <v>49</v>
      </c>
      <c r="M9" s="55" t="s">
        <v>49</v>
      </c>
      <c r="N9" s="55" t="s">
        <v>49</v>
      </c>
      <c r="O9" s="55" t="s">
        <v>49</v>
      </c>
      <c r="P9" s="55" t="s">
        <v>49</v>
      </c>
      <c r="Q9" s="55" t="s">
        <v>49</v>
      </c>
      <c r="R9" s="55" t="s">
        <v>49</v>
      </c>
      <c r="S9" s="57" t="s">
        <v>49</v>
      </c>
      <c r="U9" s="15"/>
      <c r="V9" s="15"/>
    </row>
    <row r="10" spans="2:22" ht="22.45" x14ac:dyDescent="0.25">
      <c r="B10" s="58" t="s">
        <v>213</v>
      </c>
      <c r="C10" s="54"/>
      <c r="D10" s="55"/>
      <c r="E10" s="55" t="s">
        <v>49</v>
      </c>
      <c r="F10" s="55" t="s">
        <v>49</v>
      </c>
      <c r="G10" s="55" t="s">
        <v>49</v>
      </c>
      <c r="H10" s="55" t="s">
        <v>49</v>
      </c>
      <c r="I10" s="55" t="s">
        <v>49</v>
      </c>
      <c r="J10" s="55" t="s">
        <v>49</v>
      </c>
      <c r="K10" s="55" t="s">
        <v>49</v>
      </c>
      <c r="L10" s="55" t="s">
        <v>49</v>
      </c>
      <c r="M10" s="55" t="s">
        <v>49</v>
      </c>
      <c r="N10" s="55" t="s">
        <v>49</v>
      </c>
      <c r="O10" s="55" t="s">
        <v>49</v>
      </c>
      <c r="P10" s="55" t="s">
        <v>49</v>
      </c>
      <c r="Q10" s="55" t="s">
        <v>49</v>
      </c>
      <c r="R10" s="55" t="s">
        <v>49</v>
      </c>
      <c r="S10" s="57" t="s">
        <v>49</v>
      </c>
      <c r="U10" s="15"/>
      <c r="V10" s="15"/>
    </row>
    <row r="11" spans="2:22" x14ac:dyDescent="0.25">
      <c r="B11" s="56" t="s">
        <v>53</v>
      </c>
      <c r="C11" s="70">
        <v>0.3</v>
      </c>
      <c r="D11" s="204" t="s">
        <v>191</v>
      </c>
      <c r="E11" s="204"/>
      <c r="F11" s="204"/>
      <c r="G11" s="204"/>
      <c r="H11" s="204"/>
      <c r="I11" s="204"/>
      <c r="J11" s="204"/>
      <c r="K11" s="204"/>
      <c r="L11" s="204"/>
      <c r="M11" s="204"/>
      <c r="N11" s="204"/>
      <c r="O11" s="204"/>
      <c r="P11" s="204"/>
      <c r="Q11" s="204"/>
      <c r="R11" s="204"/>
      <c r="S11" s="205"/>
      <c r="U11" s="15"/>
      <c r="V11" s="15"/>
    </row>
    <row r="12" spans="2:22" x14ac:dyDescent="0.25">
      <c r="B12" s="56" t="s">
        <v>54</v>
      </c>
      <c r="C12" s="70">
        <v>0.5</v>
      </c>
      <c r="D12" s="204" t="s">
        <v>186</v>
      </c>
      <c r="E12" s="204"/>
      <c r="F12" s="204"/>
      <c r="G12" s="204"/>
      <c r="H12" s="204"/>
      <c r="I12" s="204"/>
      <c r="J12" s="204"/>
      <c r="K12" s="204"/>
      <c r="L12" s="204"/>
      <c r="M12" s="204"/>
      <c r="N12" s="204"/>
      <c r="O12" s="204"/>
      <c r="P12" s="204"/>
      <c r="Q12" s="204"/>
      <c r="R12" s="204"/>
      <c r="S12" s="205"/>
      <c r="U12" s="15"/>
      <c r="V12" s="15"/>
    </row>
    <row r="13" spans="2:22" x14ac:dyDescent="0.25">
      <c r="B13" s="56" t="s">
        <v>55</v>
      </c>
      <c r="C13" s="54"/>
      <c r="D13" s="54"/>
      <c r="E13" s="55" t="s">
        <v>49</v>
      </c>
      <c r="F13" s="55" t="s">
        <v>49</v>
      </c>
      <c r="G13" s="55" t="s">
        <v>49</v>
      </c>
      <c r="H13" s="55" t="s">
        <v>49</v>
      </c>
      <c r="I13" s="55" t="s">
        <v>49</v>
      </c>
      <c r="J13" s="55" t="s">
        <v>49</v>
      </c>
      <c r="K13" s="55" t="s">
        <v>49</v>
      </c>
      <c r="L13" s="55" t="s">
        <v>49</v>
      </c>
      <c r="M13" s="55" t="s">
        <v>49</v>
      </c>
      <c r="N13" s="55" t="s">
        <v>49</v>
      </c>
      <c r="O13" s="55" t="s">
        <v>49</v>
      </c>
      <c r="P13" s="55" t="s">
        <v>49</v>
      </c>
      <c r="Q13" s="55" t="s">
        <v>49</v>
      </c>
      <c r="R13" s="55" t="s">
        <v>49</v>
      </c>
      <c r="S13" s="57" t="s">
        <v>49</v>
      </c>
      <c r="U13" s="15"/>
      <c r="V13" s="15"/>
    </row>
    <row r="14" spans="2:22" s="15" customFormat="1" x14ac:dyDescent="0.25">
      <c r="B14" s="56" t="s">
        <v>104</v>
      </c>
      <c r="C14" s="54"/>
      <c r="D14" s="54"/>
      <c r="E14" s="55" t="s">
        <v>49</v>
      </c>
      <c r="F14" s="55" t="s">
        <v>49</v>
      </c>
      <c r="G14" s="55" t="s">
        <v>49</v>
      </c>
      <c r="H14" s="55" t="s">
        <v>49</v>
      </c>
      <c r="I14" s="55" t="s">
        <v>49</v>
      </c>
      <c r="J14" s="55" t="s">
        <v>49</v>
      </c>
      <c r="K14" s="55" t="s">
        <v>49</v>
      </c>
      <c r="L14" s="55" t="s">
        <v>49</v>
      </c>
      <c r="M14" s="55" t="s">
        <v>49</v>
      </c>
      <c r="N14" s="55" t="s">
        <v>49</v>
      </c>
      <c r="O14" s="55" t="s">
        <v>49</v>
      </c>
      <c r="P14" s="55" t="s">
        <v>49</v>
      </c>
      <c r="Q14" s="55" t="s">
        <v>49</v>
      </c>
      <c r="R14" s="55" t="s">
        <v>49</v>
      </c>
      <c r="S14" s="57" t="s">
        <v>49</v>
      </c>
      <c r="T14" s="114"/>
    </row>
    <row r="15" spans="2:22" s="15" customFormat="1" x14ac:dyDescent="0.25">
      <c r="B15" s="56" t="s">
        <v>105</v>
      </c>
      <c r="C15" s="54"/>
      <c r="D15" s="54"/>
      <c r="E15" s="55" t="s">
        <v>49</v>
      </c>
      <c r="F15" s="55" t="s">
        <v>49</v>
      </c>
      <c r="G15" s="55" t="s">
        <v>49</v>
      </c>
      <c r="H15" s="55" t="s">
        <v>49</v>
      </c>
      <c r="I15" s="55" t="s">
        <v>49</v>
      </c>
      <c r="J15" s="55" t="s">
        <v>49</v>
      </c>
      <c r="K15" s="55" t="s">
        <v>49</v>
      </c>
      <c r="L15" s="55" t="s">
        <v>49</v>
      </c>
      <c r="M15" s="55" t="s">
        <v>49</v>
      </c>
      <c r="N15" s="55" t="s">
        <v>49</v>
      </c>
      <c r="O15" s="55" t="s">
        <v>49</v>
      </c>
      <c r="P15" s="55" t="s">
        <v>49</v>
      </c>
      <c r="Q15" s="55" t="s">
        <v>49</v>
      </c>
      <c r="R15" s="55" t="s">
        <v>49</v>
      </c>
      <c r="S15" s="57" t="s">
        <v>49</v>
      </c>
      <c r="T15" s="114"/>
    </row>
    <row r="16" spans="2:22" s="15" customFormat="1" x14ac:dyDescent="0.25">
      <c r="B16" s="56" t="s">
        <v>214</v>
      </c>
      <c r="C16" s="54"/>
      <c r="D16" s="54"/>
      <c r="E16" s="55" t="s">
        <v>49</v>
      </c>
      <c r="F16" s="55" t="s">
        <v>49</v>
      </c>
      <c r="G16" s="55" t="s">
        <v>49</v>
      </c>
      <c r="H16" s="55" t="s">
        <v>49</v>
      </c>
      <c r="I16" s="55" t="s">
        <v>49</v>
      </c>
      <c r="J16" s="55" t="s">
        <v>49</v>
      </c>
      <c r="K16" s="55" t="s">
        <v>49</v>
      </c>
      <c r="L16" s="55" t="s">
        <v>49</v>
      </c>
      <c r="M16" s="55" t="s">
        <v>49</v>
      </c>
      <c r="N16" s="55" t="s">
        <v>49</v>
      </c>
      <c r="O16" s="55" t="s">
        <v>49</v>
      </c>
      <c r="P16" s="55" t="s">
        <v>49</v>
      </c>
      <c r="Q16" s="55" t="s">
        <v>49</v>
      </c>
      <c r="R16" s="55" t="s">
        <v>49</v>
      </c>
      <c r="S16" s="57" t="s">
        <v>49</v>
      </c>
      <c r="T16" s="114"/>
    </row>
    <row r="17" spans="2:21" s="15" customFormat="1" x14ac:dyDescent="0.25">
      <c r="B17" s="56" t="s">
        <v>106</v>
      </c>
      <c r="C17" s="54"/>
      <c r="D17" s="54"/>
      <c r="E17" s="55" t="s">
        <v>49</v>
      </c>
      <c r="F17" s="55" t="s">
        <v>49</v>
      </c>
      <c r="G17" s="55" t="s">
        <v>49</v>
      </c>
      <c r="H17" s="55" t="s">
        <v>49</v>
      </c>
      <c r="I17" s="55" t="s">
        <v>49</v>
      </c>
      <c r="J17" s="55" t="s">
        <v>49</v>
      </c>
      <c r="K17" s="55" t="s">
        <v>49</v>
      </c>
      <c r="L17" s="55" t="s">
        <v>49</v>
      </c>
      <c r="M17" s="55" t="s">
        <v>49</v>
      </c>
      <c r="N17" s="55" t="s">
        <v>49</v>
      </c>
      <c r="O17" s="55" t="s">
        <v>49</v>
      </c>
      <c r="P17" s="55" t="s">
        <v>49</v>
      </c>
      <c r="Q17" s="55" t="s">
        <v>49</v>
      </c>
      <c r="R17" s="55" t="s">
        <v>49</v>
      </c>
      <c r="S17" s="57" t="s">
        <v>49</v>
      </c>
      <c r="T17" s="114"/>
    </row>
    <row r="18" spans="2:21" s="15" customFormat="1" ht="14.95" thickBot="1" x14ac:dyDescent="0.3">
      <c r="B18" s="56" t="s">
        <v>107</v>
      </c>
      <c r="C18" s="54"/>
      <c r="D18" s="54"/>
      <c r="E18" s="55" t="s">
        <v>49</v>
      </c>
      <c r="F18" s="55" t="s">
        <v>49</v>
      </c>
      <c r="G18" s="55" t="s">
        <v>49</v>
      </c>
      <c r="H18" s="55" t="s">
        <v>49</v>
      </c>
      <c r="I18" s="55" t="s">
        <v>49</v>
      </c>
      <c r="J18" s="55" t="s">
        <v>49</v>
      </c>
      <c r="K18" s="55" t="s">
        <v>49</v>
      </c>
      <c r="L18" s="55" t="s">
        <v>49</v>
      </c>
      <c r="M18" s="55" t="s">
        <v>49</v>
      </c>
      <c r="N18" s="55" t="s">
        <v>49</v>
      </c>
      <c r="O18" s="55" t="s">
        <v>49</v>
      </c>
      <c r="P18" s="55" t="s">
        <v>49</v>
      </c>
      <c r="Q18" s="55" t="s">
        <v>49</v>
      </c>
      <c r="R18" s="55" t="s">
        <v>49</v>
      </c>
      <c r="S18" s="57" t="s">
        <v>49</v>
      </c>
      <c r="T18" s="114"/>
      <c r="U18" s="114"/>
    </row>
    <row r="19" spans="2:21" ht="14.95" thickBot="1" x14ac:dyDescent="0.3">
      <c r="B19" s="185" t="s">
        <v>57</v>
      </c>
      <c r="C19" s="186"/>
      <c r="D19" s="186"/>
      <c r="E19" s="186"/>
      <c r="F19" s="186"/>
      <c r="G19" s="186"/>
      <c r="H19" s="186"/>
      <c r="I19" s="186"/>
      <c r="J19" s="186"/>
      <c r="K19" s="186"/>
      <c r="L19" s="186"/>
      <c r="M19" s="186"/>
      <c r="N19" s="186"/>
      <c r="O19" s="186"/>
      <c r="P19" s="186"/>
      <c r="Q19" s="186"/>
      <c r="R19" s="186"/>
      <c r="S19" s="187"/>
      <c r="U19" s="114"/>
    </row>
    <row r="20" spans="2:21" x14ac:dyDescent="0.25">
      <c r="B20" s="63" t="s">
        <v>58</v>
      </c>
      <c r="C20" s="71">
        <v>0.3</v>
      </c>
      <c r="D20" s="190" t="s">
        <v>65</v>
      </c>
      <c r="E20" s="190"/>
      <c r="F20" s="190"/>
      <c r="G20" s="190"/>
      <c r="H20" s="190"/>
      <c r="I20" s="190"/>
      <c r="J20" s="190"/>
      <c r="K20" s="190"/>
      <c r="L20" s="190"/>
      <c r="M20" s="190"/>
      <c r="N20" s="190"/>
      <c r="O20" s="190"/>
      <c r="P20" s="190"/>
      <c r="Q20" s="190"/>
      <c r="R20" s="190"/>
      <c r="S20" s="191"/>
      <c r="U20" s="114"/>
    </row>
    <row r="21" spans="2:21" s="15" customFormat="1" x14ac:dyDescent="0.25">
      <c r="B21" s="58" t="s">
        <v>94</v>
      </c>
      <c r="C21" s="54"/>
      <c r="D21" s="55"/>
      <c r="E21" s="55" t="s">
        <v>49</v>
      </c>
      <c r="F21" s="55" t="s">
        <v>49</v>
      </c>
      <c r="G21" s="55" t="s">
        <v>49</v>
      </c>
      <c r="H21" s="55" t="s">
        <v>49</v>
      </c>
      <c r="I21" s="55" t="s">
        <v>49</v>
      </c>
      <c r="J21" s="55" t="s">
        <v>49</v>
      </c>
      <c r="K21" s="55" t="s">
        <v>49</v>
      </c>
      <c r="L21" s="55" t="s">
        <v>49</v>
      </c>
      <c r="M21" s="55" t="s">
        <v>49</v>
      </c>
      <c r="N21" s="55" t="s">
        <v>49</v>
      </c>
      <c r="O21" s="55" t="s">
        <v>49</v>
      </c>
      <c r="P21" s="55" t="s">
        <v>49</v>
      </c>
      <c r="Q21" s="55" t="s">
        <v>49</v>
      </c>
      <c r="R21" s="55" t="s">
        <v>49</v>
      </c>
      <c r="S21" s="57" t="s">
        <v>49</v>
      </c>
      <c r="T21" s="114"/>
      <c r="U21" s="114"/>
    </row>
    <row r="22" spans="2:21" ht="22.45" x14ac:dyDescent="0.25">
      <c r="B22" s="58" t="s">
        <v>59</v>
      </c>
      <c r="C22" s="54"/>
      <c r="D22" s="55"/>
      <c r="E22" s="55" t="s">
        <v>49</v>
      </c>
      <c r="F22" s="55" t="s">
        <v>49</v>
      </c>
      <c r="G22" s="55" t="s">
        <v>49</v>
      </c>
      <c r="H22" s="55" t="s">
        <v>49</v>
      </c>
      <c r="I22" s="55" t="s">
        <v>49</v>
      </c>
      <c r="J22" s="55" t="s">
        <v>49</v>
      </c>
      <c r="K22" s="55" t="s">
        <v>49</v>
      </c>
      <c r="L22" s="55" t="s">
        <v>49</v>
      </c>
      <c r="M22" s="55" t="s">
        <v>49</v>
      </c>
      <c r="N22" s="55" t="s">
        <v>49</v>
      </c>
      <c r="O22" s="55" t="s">
        <v>49</v>
      </c>
      <c r="P22" s="55" t="s">
        <v>49</v>
      </c>
      <c r="Q22" s="55" t="s">
        <v>49</v>
      </c>
      <c r="R22" s="55" t="s">
        <v>49</v>
      </c>
      <c r="S22" s="57" t="s">
        <v>49</v>
      </c>
      <c r="U22" s="114"/>
    </row>
    <row r="23" spans="2:21" ht="22.45" x14ac:dyDescent="0.25">
      <c r="B23" s="58" t="s">
        <v>60</v>
      </c>
      <c r="C23" s="54"/>
      <c r="D23" s="55"/>
      <c r="E23" s="55" t="s">
        <v>49</v>
      </c>
      <c r="F23" s="55" t="s">
        <v>49</v>
      </c>
      <c r="G23" s="55" t="s">
        <v>49</v>
      </c>
      <c r="H23" s="55" t="s">
        <v>49</v>
      </c>
      <c r="I23" s="55" t="s">
        <v>49</v>
      </c>
      <c r="J23" s="55" t="s">
        <v>49</v>
      </c>
      <c r="K23" s="55" t="s">
        <v>49</v>
      </c>
      <c r="L23" s="55" t="s">
        <v>49</v>
      </c>
      <c r="M23" s="55" t="s">
        <v>49</v>
      </c>
      <c r="N23" s="55" t="s">
        <v>49</v>
      </c>
      <c r="O23" s="55" t="s">
        <v>49</v>
      </c>
      <c r="P23" s="55" t="s">
        <v>49</v>
      </c>
      <c r="Q23" s="55" t="s">
        <v>49</v>
      </c>
      <c r="R23" s="55" t="s">
        <v>49</v>
      </c>
      <c r="S23" s="57" t="s">
        <v>49</v>
      </c>
      <c r="U23" s="114"/>
    </row>
    <row r="24" spans="2:21" ht="22.45" x14ac:dyDescent="0.25">
      <c r="B24" s="58" t="s">
        <v>61</v>
      </c>
      <c r="C24" s="54"/>
      <c r="D24" s="55"/>
      <c r="E24" s="55" t="s">
        <v>49</v>
      </c>
      <c r="F24" s="55" t="s">
        <v>49</v>
      </c>
      <c r="G24" s="55" t="s">
        <v>49</v>
      </c>
      <c r="H24" s="55" t="s">
        <v>49</v>
      </c>
      <c r="I24" s="55" t="s">
        <v>49</v>
      </c>
      <c r="J24" s="55" t="s">
        <v>49</v>
      </c>
      <c r="K24" s="55" t="s">
        <v>49</v>
      </c>
      <c r="L24" s="55" t="s">
        <v>49</v>
      </c>
      <c r="M24" s="55" t="s">
        <v>49</v>
      </c>
      <c r="N24" s="55" t="s">
        <v>49</v>
      </c>
      <c r="O24" s="55" t="s">
        <v>49</v>
      </c>
      <c r="P24" s="55" t="s">
        <v>49</v>
      </c>
      <c r="Q24" s="55" t="s">
        <v>49</v>
      </c>
      <c r="R24" s="55" t="s">
        <v>49</v>
      </c>
      <c r="S24" s="57" t="s">
        <v>49</v>
      </c>
      <c r="U24" s="114"/>
    </row>
    <row r="25" spans="2:21" x14ac:dyDescent="0.25">
      <c r="B25" s="56" t="s">
        <v>62</v>
      </c>
      <c r="C25" s="54"/>
      <c r="D25" s="55"/>
      <c r="E25" s="55" t="s">
        <v>49</v>
      </c>
      <c r="F25" s="55" t="s">
        <v>49</v>
      </c>
      <c r="G25" s="55" t="s">
        <v>49</v>
      </c>
      <c r="H25" s="55" t="s">
        <v>49</v>
      </c>
      <c r="I25" s="55" t="s">
        <v>49</v>
      </c>
      <c r="J25" s="55" t="s">
        <v>49</v>
      </c>
      <c r="K25" s="55" t="s">
        <v>49</v>
      </c>
      <c r="L25" s="55" t="s">
        <v>49</v>
      </c>
      <c r="M25" s="55" t="s">
        <v>49</v>
      </c>
      <c r="N25" s="55" t="s">
        <v>49</v>
      </c>
      <c r="O25" s="55" t="s">
        <v>49</v>
      </c>
      <c r="P25" s="55" t="s">
        <v>49</v>
      </c>
      <c r="Q25" s="55" t="s">
        <v>49</v>
      </c>
      <c r="R25" s="55" t="s">
        <v>49</v>
      </c>
      <c r="S25" s="57" t="s">
        <v>49</v>
      </c>
      <c r="U25" s="114"/>
    </row>
    <row r="26" spans="2:21" ht="22.45" x14ac:dyDescent="0.25">
      <c r="B26" s="58" t="s">
        <v>63</v>
      </c>
      <c r="C26" s="54"/>
      <c r="D26" s="55"/>
      <c r="E26" s="55" t="s">
        <v>49</v>
      </c>
      <c r="F26" s="55" t="s">
        <v>49</v>
      </c>
      <c r="G26" s="55" t="s">
        <v>49</v>
      </c>
      <c r="H26" s="55" t="s">
        <v>49</v>
      </c>
      <c r="I26" s="55" t="s">
        <v>49</v>
      </c>
      <c r="J26" s="55" t="s">
        <v>49</v>
      </c>
      <c r="K26" s="55" t="s">
        <v>49</v>
      </c>
      <c r="L26" s="55" t="s">
        <v>49</v>
      </c>
      <c r="M26" s="55" t="s">
        <v>49</v>
      </c>
      <c r="N26" s="55" t="s">
        <v>49</v>
      </c>
      <c r="O26" s="55" t="s">
        <v>49</v>
      </c>
      <c r="P26" s="55" t="s">
        <v>49</v>
      </c>
      <c r="Q26" s="55" t="s">
        <v>49</v>
      </c>
      <c r="R26" s="55" t="s">
        <v>49</v>
      </c>
      <c r="S26" s="57" t="s">
        <v>49</v>
      </c>
      <c r="U26" s="15"/>
    </row>
    <row r="27" spans="2:21" s="15" customFormat="1" x14ac:dyDescent="0.25">
      <c r="B27" s="56" t="s">
        <v>93</v>
      </c>
      <c r="C27" s="71">
        <v>0.9</v>
      </c>
      <c r="D27" s="190" t="s">
        <v>183</v>
      </c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P27" s="190"/>
      <c r="Q27" s="190"/>
      <c r="R27" s="190"/>
      <c r="S27" s="191"/>
      <c r="T27" s="114"/>
    </row>
    <row r="28" spans="2:21" s="15" customFormat="1" x14ac:dyDescent="0.25">
      <c r="B28" s="58" t="s">
        <v>110</v>
      </c>
      <c r="C28" s="54"/>
      <c r="D28" s="55"/>
      <c r="E28" s="55" t="s">
        <v>49</v>
      </c>
      <c r="F28" s="55" t="s">
        <v>49</v>
      </c>
      <c r="G28" s="55" t="s">
        <v>49</v>
      </c>
      <c r="H28" s="55" t="s">
        <v>49</v>
      </c>
      <c r="I28" s="55" t="s">
        <v>49</v>
      </c>
      <c r="J28" s="55" t="s">
        <v>49</v>
      </c>
      <c r="K28" s="55" t="s">
        <v>49</v>
      </c>
      <c r="L28" s="55" t="s">
        <v>49</v>
      </c>
      <c r="M28" s="55" t="s">
        <v>49</v>
      </c>
      <c r="N28" s="55" t="s">
        <v>49</v>
      </c>
      <c r="O28" s="55" t="s">
        <v>49</v>
      </c>
      <c r="P28" s="55" t="s">
        <v>49</v>
      </c>
      <c r="Q28" s="55" t="s">
        <v>49</v>
      </c>
      <c r="R28" s="55" t="s">
        <v>49</v>
      </c>
      <c r="S28" s="57" t="s">
        <v>49</v>
      </c>
      <c r="T28" s="114"/>
    </row>
    <row r="29" spans="2:21" s="15" customFormat="1" x14ac:dyDescent="0.25">
      <c r="B29" s="56" t="s">
        <v>98</v>
      </c>
      <c r="C29" s="71">
        <v>0.5</v>
      </c>
      <c r="D29" s="190" t="s">
        <v>182</v>
      </c>
      <c r="E29" s="190"/>
      <c r="F29" s="190"/>
      <c r="G29" s="190"/>
      <c r="H29" s="190"/>
      <c r="I29" s="190"/>
      <c r="J29" s="190"/>
      <c r="K29" s="190"/>
      <c r="L29" s="190"/>
      <c r="M29" s="190"/>
      <c r="N29" s="190"/>
      <c r="O29" s="190"/>
      <c r="P29" s="190"/>
      <c r="Q29" s="190"/>
      <c r="R29" s="190"/>
      <c r="S29" s="191"/>
      <c r="T29" s="114"/>
    </row>
    <row r="30" spans="2:21" s="15" customFormat="1" x14ac:dyDescent="0.25">
      <c r="B30" s="58" t="s">
        <v>109</v>
      </c>
      <c r="C30" s="54"/>
      <c r="D30" s="55"/>
      <c r="E30" s="55" t="s">
        <v>49</v>
      </c>
      <c r="F30" s="55" t="s">
        <v>49</v>
      </c>
      <c r="G30" s="55" t="s">
        <v>49</v>
      </c>
      <c r="H30" s="55" t="s">
        <v>49</v>
      </c>
      <c r="I30" s="55" t="s">
        <v>49</v>
      </c>
      <c r="J30" s="55" t="s">
        <v>49</v>
      </c>
      <c r="K30" s="55" t="s">
        <v>49</v>
      </c>
      <c r="L30" s="55" t="s">
        <v>49</v>
      </c>
      <c r="M30" s="55" t="s">
        <v>49</v>
      </c>
      <c r="N30" s="55" t="s">
        <v>49</v>
      </c>
      <c r="O30" s="55" t="s">
        <v>49</v>
      </c>
      <c r="P30" s="55" t="s">
        <v>49</v>
      </c>
      <c r="Q30" s="55" t="s">
        <v>49</v>
      </c>
      <c r="R30" s="55" t="s">
        <v>49</v>
      </c>
      <c r="S30" s="57" t="s">
        <v>49</v>
      </c>
      <c r="T30" s="114"/>
    </row>
    <row r="31" spans="2:21" s="15" customFormat="1" x14ac:dyDescent="0.25">
      <c r="B31" s="58" t="s">
        <v>97</v>
      </c>
      <c r="C31" s="54"/>
      <c r="D31" s="55"/>
      <c r="E31" s="55" t="s">
        <v>49</v>
      </c>
      <c r="F31" s="55" t="s">
        <v>49</v>
      </c>
      <c r="G31" s="55" t="s">
        <v>49</v>
      </c>
      <c r="H31" s="55" t="s">
        <v>49</v>
      </c>
      <c r="I31" s="55" t="s">
        <v>49</v>
      </c>
      <c r="J31" s="55" t="s">
        <v>49</v>
      </c>
      <c r="K31" s="55" t="s">
        <v>49</v>
      </c>
      <c r="L31" s="55" t="s">
        <v>49</v>
      </c>
      <c r="M31" s="55" t="s">
        <v>49</v>
      </c>
      <c r="N31" s="55" t="s">
        <v>49</v>
      </c>
      <c r="O31" s="55" t="s">
        <v>49</v>
      </c>
      <c r="P31" s="55" t="s">
        <v>49</v>
      </c>
      <c r="Q31" s="55" t="s">
        <v>49</v>
      </c>
      <c r="R31" s="55" t="s">
        <v>49</v>
      </c>
      <c r="S31" s="57" t="s">
        <v>49</v>
      </c>
      <c r="T31" s="114"/>
    </row>
    <row r="32" spans="2:21" s="15" customFormat="1" x14ac:dyDescent="0.25">
      <c r="B32" s="58" t="s">
        <v>96</v>
      </c>
      <c r="C32" s="54"/>
      <c r="D32" s="55"/>
      <c r="E32" s="55" t="s">
        <v>49</v>
      </c>
      <c r="F32" s="55" t="s">
        <v>49</v>
      </c>
      <c r="G32" s="55" t="s">
        <v>49</v>
      </c>
      <c r="H32" s="55" t="s">
        <v>49</v>
      </c>
      <c r="I32" s="55" t="s">
        <v>49</v>
      </c>
      <c r="J32" s="55" t="s">
        <v>49</v>
      </c>
      <c r="K32" s="55" t="s">
        <v>49</v>
      </c>
      <c r="L32" s="55" t="s">
        <v>49</v>
      </c>
      <c r="M32" s="55" t="s">
        <v>49</v>
      </c>
      <c r="N32" s="55" t="s">
        <v>49</v>
      </c>
      <c r="O32" s="55" t="s">
        <v>49</v>
      </c>
      <c r="P32" s="55" t="s">
        <v>49</v>
      </c>
      <c r="Q32" s="55" t="s">
        <v>49</v>
      </c>
      <c r="R32" s="55" t="s">
        <v>49</v>
      </c>
      <c r="S32" s="57" t="s">
        <v>49</v>
      </c>
      <c r="T32" s="114"/>
    </row>
    <row r="33" spans="2:29" s="15" customFormat="1" x14ac:dyDescent="0.25">
      <c r="B33" s="58" t="s">
        <v>215</v>
      </c>
      <c r="C33" s="54"/>
      <c r="D33" s="55"/>
      <c r="E33" s="55" t="s">
        <v>49</v>
      </c>
      <c r="F33" s="55" t="s">
        <v>49</v>
      </c>
      <c r="G33" s="55" t="s">
        <v>49</v>
      </c>
      <c r="H33" s="55" t="s">
        <v>49</v>
      </c>
      <c r="I33" s="55" t="s">
        <v>49</v>
      </c>
      <c r="J33" s="55" t="s">
        <v>49</v>
      </c>
      <c r="K33" s="55" t="s">
        <v>49</v>
      </c>
      <c r="L33" s="55" t="s">
        <v>49</v>
      </c>
      <c r="M33" s="55" t="s">
        <v>49</v>
      </c>
      <c r="N33" s="55" t="s">
        <v>49</v>
      </c>
      <c r="O33" s="55" t="s">
        <v>49</v>
      </c>
      <c r="P33" s="55" t="s">
        <v>49</v>
      </c>
      <c r="Q33" s="55" t="s">
        <v>49</v>
      </c>
      <c r="R33" s="55" t="s">
        <v>49</v>
      </c>
      <c r="S33" s="57" t="s">
        <v>49</v>
      </c>
      <c r="T33" s="115"/>
      <c r="V33" s="53"/>
      <c r="W33" s="53"/>
      <c r="X33" s="53"/>
      <c r="Y33" s="53"/>
      <c r="Z33"/>
      <c r="AA33"/>
      <c r="AB33"/>
      <c r="AC33"/>
    </row>
    <row r="34" spans="2:29" s="15" customFormat="1" x14ac:dyDescent="0.25">
      <c r="B34" s="58" t="s">
        <v>95</v>
      </c>
      <c r="C34" s="54"/>
      <c r="D34" s="55"/>
      <c r="E34" s="55" t="s">
        <v>49</v>
      </c>
      <c r="F34" s="55" t="s">
        <v>49</v>
      </c>
      <c r="G34" s="55" t="s">
        <v>49</v>
      </c>
      <c r="H34" s="55" t="s">
        <v>49</v>
      </c>
      <c r="I34" s="55" t="s">
        <v>49</v>
      </c>
      <c r="J34" s="55" t="s">
        <v>49</v>
      </c>
      <c r="K34" s="55" t="s">
        <v>49</v>
      </c>
      <c r="L34" s="55" t="s">
        <v>49</v>
      </c>
      <c r="M34" s="55" t="s">
        <v>49</v>
      </c>
      <c r="N34" s="55" t="s">
        <v>49</v>
      </c>
      <c r="O34" s="55" t="s">
        <v>49</v>
      </c>
      <c r="P34" s="55" t="s">
        <v>49</v>
      </c>
      <c r="Q34" s="55" t="s">
        <v>49</v>
      </c>
      <c r="R34" s="55" t="s">
        <v>49</v>
      </c>
      <c r="S34" s="57" t="s">
        <v>49</v>
      </c>
      <c r="T34" s="115"/>
      <c r="V34" s="53"/>
      <c r="W34" s="53"/>
      <c r="X34" s="53"/>
      <c r="Y34" s="53"/>
      <c r="Z34"/>
      <c r="AA34"/>
      <c r="AB34"/>
      <c r="AC34"/>
    </row>
    <row r="35" spans="2:29" s="15" customFormat="1" x14ac:dyDescent="0.25">
      <c r="B35" s="58" t="s">
        <v>112</v>
      </c>
      <c r="C35" s="54"/>
      <c r="D35" s="55"/>
      <c r="E35" s="55" t="s">
        <v>49</v>
      </c>
      <c r="F35" s="55" t="s">
        <v>49</v>
      </c>
      <c r="G35" s="55" t="s">
        <v>49</v>
      </c>
      <c r="H35" s="55" t="s">
        <v>49</v>
      </c>
      <c r="I35" s="55" t="s">
        <v>49</v>
      </c>
      <c r="J35" s="55" t="s">
        <v>49</v>
      </c>
      <c r="K35" s="55" t="s">
        <v>49</v>
      </c>
      <c r="L35" s="55" t="s">
        <v>49</v>
      </c>
      <c r="M35" s="55" t="s">
        <v>49</v>
      </c>
      <c r="N35" s="55" t="s">
        <v>49</v>
      </c>
      <c r="O35" s="55" t="s">
        <v>49</v>
      </c>
      <c r="P35" s="55" t="s">
        <v>49</v>
      </c>
      <c r="Q35" s="55" t="s">
        <v>49</v>
      </c>
      <c r="R35" s="55" t="s">
        <v>49</v>
      </c>
      <c r="S35" s="57" t="s">
        <v>49</v>
      </c>
      <c r="T35" s="114"/>
    </row>
    <row r="36" spans="2:29" s="15" customFormat="1" x14ac:dyDescent="0.25">
      <c r="B36" s="56" t="s">
        <v>125</v>
      </c>
      <c r="C36" s="71">
        <v>0.8</v>
      </c>
      <c r="D36" s="190" t="s">
        <v>184</v>
      </c>
      <c r="E36" s="190"/>
      <c r="F36" s="190"/>
      <c r="G36" s="190"/>
      <c r="H36" s="190"/>
      <c r="I36" s="190"/>
      <c r="J36" s="190"/>
      <c r="K36" s="190"/>
      <c r="L36" s="190"/>
      <c r="M36" s="190"/>
      <c r="N36" s="190"/>
      <c r="O36" s="190"/>
      <c r="P36" s="190"/>
      <c r="Q36" s="190"/>
      <c r="R36" s="190"/>
      <c r="S36" s="191"/>
      <c r="T36" s="114"/>
    </row>
    <row r="37" spans="2:29" s="15" customFormat="1" x14ac:dyDescent="0.25">
      <c r="B37" s="58" t="s">
        <v>103</v>
      </c>
      <c r="C37" s="54"/>
      <c r="D37" s="55"/>
      <c r="E37" s="55" t="s">
        <v>49</v>
      </c>
      <c r="F37" s="55" t="s">
        <v>49</v>
      </c>
      <c r="G37" s="55" t="s">
        <v>49</v>
      </c>
      <c r="H37" s="55" t="s">
        <v>49</v>
      </c>
      <c r="I37" s="55" t="s">
        <v>49</v>
      </c>
      <c r="J37" s="55" t="s">
        <v>49</v>
      </c>
      <c r="K37" s="55" t="s">
        <v>49</v>
      </c>
      <c r="L37" s="55" t="s">
        <v>49</v>
      </c>
      <c r="M37" s="55" t="s">
        <v>49</v>
      </c>
      <c r="N37" s="55" t="s">
        <v>49</v>
      </c>
      <c r="O37" s="55" t="s">
        <v>49</v>
      </c>
      <c r="P37" s="55" t="s">
        <v>49</v>
      </c>
      <c r="Q37" s="55" t="s">
        <v>49</v>
      </c>
      <c r="R37" s="55" t="s">
        <v>49</v>
      </c>
      <c r="S37" s="57" t="s">
        <v>49</v>
      </c>
      <c r="T37" s="114"/>
    </row>
    <row r="38" spans="2:29" ht="14.95" thickBot="1" x14ac:dyDescent="0.3">
      <c r="B38" s="67" t="s">
        <v>64</v>
      </c>
      <c r="C38" s="70">
        <v>0.6</v>
      </c>
      <c r="D38" s="188" t="s">
        <v>185</v>
      </c>
      <c r="E38" s="188"/>
      <c r="F38" s="188"/>
      <c r="G38" s="188"/>
      <c r="H38" s="188"/>
      <c r="I38" s="188"/>
      <c r="J38" s="188"/>
      <c r="K38" s="188"/>
      <c r="L38" s="188"/>
      <c r="M38" s="188"/>
      <c r="N38" s="188"/>
      <c r="O38" s="188"/>
      <c r="P38" s="188"/>
      <c r="Q38" s="188"/>
      <c r="R38" s="188"/>
      <c r="S38" s="189"/>
      <c r="U38" s="15"/>
    </row>
    <row r="39" spans="2:29" ht="14.95" thickBot="1" x14ac:dyDescent="0.3">
      <c r="B39" s="185" t="s">
        <v>66</v>
      </c>
      <c r="C39" s="186"/>
      <c r="D39" s="186"/>
      <c r="E39" s="186"/>
      <c r="F39" s="186"/>
      <c r="G39" s="186"/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7"/>
      <c r="U39" s="15"/>
    </row>
    <row r="40" spans="2:29" ht="22.45" x14ac:dyDescent="0.25">
      <c r="B40" s="68" t="s">
        <v>67</v>
      </c>
      <c r="C40" s="64"/>
      <c r="D40" s="65"/>
      <c r="E40" s="65" t="s">
        <v>49</v>
      </c>
      <c r="F40" s="65" t="s">
        <v>49</v>
      </c>
      <c r="G40" s="65" t="s">
        <v>49</v>
      </c>
      <c r="H40" s="65" t="s">
        <v>49</v>
      </c>
      <c r="I40" s="65" t="s">
        <v>49</v>
      </c>
      <c r="J40" s="65" t="s">
        <v>49</v>
      </c>
      <c r="K40" s="65" t="s">
        <v>49</v>
      </c>
      <c r="L40" s="65" t="s">
        <v>49</v>
      </c>
      <c r="M40" s="65" t="s">
        <v>49</v>
      </c>
      <c r="N40" s="65" t="s">
        <v>49</v>
      </c>
      <c r="O40" s="65" t="s">
        <v>49</v>
      </c>
      <c r="P40" s="65" t="s">
        <v>49</v>
      </c>
      <c r="Q40" s="65" t="s">
        <v>49</v>
      </c>
      <c r="R40" s="65" t="s">
        <v>49</v>
      </c>
      <c r="S40" s="66" t="s">
        <v>49</v>
      </c>
      <c r="U40" s="15"/>
    </row>
    <row r="41" spans="2:29" ht="22.45" x14ac:dyDescent="0.25">
      <c r="B41" s="58" t="s">
        <v>68</v>
      </c>
      <c r="C41" s="54"/>
      <c r="D41" s="55"/>
      <c r="E41" s="55" t="s">
        <v>49</v>
      </c>
      <c r="F41" s="55" t="s">
        <v>49</v>
      </c>
      <c r="G41" s="55" t="s">
        <v>49</v>
      </c>
      <c r="H41" s="55" t="s">
        <v>49</v>
      </c>
      <c r="I41" s="55" t="s">
        <v>49</v>
      </c>
      <c r="J41" s="55" t="s">
        <v>49</v>
      </c>
      <c r="K41" s="55" t="s">
        <v>49</v>
      </c>
      <c r="L41" s="55" t="s">
        <v>49</v>
      </c>
      <c r="M41" s="55" t="s">
        <v>49</v>
      </c>
      <c r="N41" s="55" t="s">
        <v>49</v>
      </c>
      <c r="O41" s="55" t="s">
        <v>49</v>
      </c>
      <c r="P41" s="55" t="s">
        <v>49</v>
      </c>
      <c r="Q41" s="55" t="s">
        <v>49</v>
      </c>
      <c r="R41" s="55" t="s">
        <v>49</v>
      </c>
      <c r="S41" s="57" t="s">
        <v>49</v>
      </c>
    </row>
    <row r="42" spans="2:29" ht="22.45" x14ac:dyDescent="0.25">
      <c r="B42" s="58" t="s">
        <v>69</v>
      </c>
      <c r="C42" s="54"/>
      <c r="D42" s="55"/>
      <c r="E42" s="55" t="s">
        <v>49</v>
      </c>
      <c r="F42" s="55" t="s">
        <v>49</v>
      </c>
      <c r="G42" s="55" t="s">
        <v>49</v>
      </c>
      <c r="H42" s="55" t="s">
        <v>49</v>
      </c>
      <c r="I42" s="55" t="s">
        <v>49</v>
      </c>
      <c r="J42" s="55" t="s">
        <v>49</v>
      </c>
      <c r="K42" s="55" t="s">
        <v>49</v>
      </c>
      <c r="L42" s="55" t="s">
        <v>49</v>
      </c>
      <c r="M42" s="55" t="s">
        <v>49</v>
      </c>
      <c r="N42" s="55" t="s">
        <v>49</v>
      </c>
      <c r="O42" s="55" t="s">
        <v>49</v>
      </c>
      <c r="P42" s="55" t="s">
        <v>49</v>
      </c>
      <c r="Q42" s="55" t="s">
        <v>49</v>
      </c>
      <c r="R42" s="55" t="s">
        <v>49</v>
      </c>
      <c r="S42" s="57" t="s">
        <v>49</v>
      </c>
    </row>
    <row r="43" spans="2:29" s="15" customFormat="1" x14ac:dyDescent="0.25">
      <c r="B43" s="58" t="s">
        <v>99</v>
      </c>
      <c r="C43" s="54"/>
      <c r="D43" s="55"/>
      <c r="E43" s="55" t="s">
        <v>49</v>
      </c>
      <c r="F43" s="55" t="s">
        <v>49</v>
      </c>
      <c r="G43" s="55" t="s">
        <v>49</v>
      </c>
      <c r="H43" s="55" t="s">
        <v>49</v>
      </c>
      <c r="I43" s="55" t="s">
        <v>49</v>
      </c>
      <c r="J43" s="55" t="s">
        <v>49</v>
      </c>
      <c r="K43" s="55" t="s">
        <v>49</v>
      </c>
      <c r="L43" s="55" t="s">
        <v>49</v>
      </c>
      <c r="M43" s="55" t="s">
        <v>49</v>
      </c>
      <c r="N43" s="55" t="s">
        <v>49</v>
      </c>
      <c r="O43" s="55" t="s">
        <v>49</v>
      </c>
      <c r="P43" s="55" t="s">
        <v>49</v>
      </c>
      <c r="Q43" s="55" t="s">
        <v>49</v>
      </c>
      <c r="R43" s="55" t="s">
        <v>49</v>
      </c>
      <c r="S43" s="57" t="s">
        <v>49</v>
      </c>
      <c r="T43" s="114"/>
    </row>
    <row r="44" spans="2:29" s="15" customFormat="1" x14ac:dyDescent="0.25">
      <c r="B44" s="58" t="s">
        <v>100</v>
      </c>
      <c r="C44" s="54"/>
      <c r="D44" s="55"/>
      <c r="E44" s="55" t="s">
        <v>49</v>
      </c>
      <c r="F44" s="55" t="s">
        <v>49</v>
      </c>
      <c r="G44" s="55" t="s">
        <v>49</v>
      </c>
      <c r="H44" s="55" t="s">
        <v>49</v>
      </c>
      <c r="I44" s="55" t="s">
        <v>49</v>
      </c>
      <c r="J44" s="55" t="s">
        <v>49</v>
      </c>
      <c r="K44" s="55" t="s">
        <v>49</v>
      </c>
      <c r="L44" s="55" t="s">
        <v>49</v>
      </c>
      <c r="M44" s="55" t="s">
        <v>49</v>
      </c>
      <c r="N44" s="55" t="s">
        <v>49</v>
      </c>
      <c r="O44" s="55" t="s">
        <v>49</v>
      </c>
      <c r="P44" s="55" t="s">
        <v>49</v>
      </c>
      <c r="Q44" s="55" t="s">
        <v>49</v>
      </c>
      <c r="R44" s="55" t="s">
        <v>49</v>
      </c>
      <c r="S44" s="57" t="s">
        <v>49</v>
      </c>
      <c r="T44" s="114"/>
    </row>
    <row r="45" spans="2:29" s="15" customFormat="1" ht="14.95" thickBot="1" x14ac:dyDescent="0.3">
      <c r="B45" s="58" t="s">
        <v>216</v>
      </c>
      <c r="C45" s="54"/>
      <c r="D45" s="55"/>
      <c r="E45" s="55" t="s">
        <v>49</v>
      </c>
      <c r="F45" s="55" t="s">
        <v>49</v>
      </c>
      <c r="G45" s="55" t="s">
        <v>49</v>
      </c>
      <c r="H45" s="55" t="s">
        <v>49</v>
      </c>
      <c r="I45" s="55" t="s">
        <v>49</v>
      </c>
      <c r="J45" s="55" t="s">
        <v>49</v>
      </c>
      <c r="K45" s="55" t="s">
        <v>49</v>
      </c>
      <c r="L45" s="55" t="s">
        <v>49</v>
      </c>
      <c r="M45" s="55" t="s">
        <v>49</v>
      </c>
      <c r="N45" s="55" t="s">
        <v>49</v>
      </c>
      <c r="O45" s="55" t="s">
        <v>49</v>
      </c>
      <c r="P45" s="55" t="s">
        <v>49</v>
      </c>
      <c r="Q45" s="55" t="s">
        <v>49</v>
      </c>
      <c r="R45" s="55" t="s">
        <v>49</v>
      </c>
      <c r="S45" s="57" t="s">
        <v>49</v>
      </c>
      <c r="T45" s="114"/>
    </row>
    <row r="46" spans="2:29" ht="14.95" thickBot="1" x14ac:dyDescent="0.3">
      <c r="B46" s="185" t="s">
        <v>70</v>
      </c>
      <c r="C46" s="186"/>
      <c r="D46" s="186"/>
      <c r="E46" s="186"/>
      <c r="F46" s="186"/>
      <c r="G46" s="186"/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7"/>
    </row>
    <row r="47" spans="2:29" x14ac:dyDescent="0.25">
      <c r="B47" s="60" t="s">
        <v>71</v>
      </c>
      <c r="C47" s="131"/>
      <c r="D47" s="131"/>
      <c r="E47" s="132" t="s">
        <v>49</v>
      </c>
      <c r="F47" s="132" t="s">
        <v>49</v>
      </c>
      <c r="G47" s="132" t="s">
        <v>49</v>
      </c>
      <c r="H47" s="132" t="s">
        <v>49</v>
      </c>
      <c r="I47" s="132" t="s">
        <v>49</v>
      </c>
      <c r="J47" s="132" t="s">
        <v>49</v>
      </c>
      <c r="K47" s="132" t="s">
        <v>49</v>
      </c>
      <c r="L47" s="132" t="s">
        <v>49</v>
      </c>
      <c r="M47" s="132" t="s">
        <v>49</v>
      </c>
      <c r="N47" s="132" t="s">
        <v>49</v>
      </c>
      <c r="O47" s="132" t="s">
        <v>49</v>
      </c>
      <c r="P47" s="132" t="s">
        <v>49</v>
      </c>
      <c r="Q47" s="132" t="s">
        <v>49</v>
      </c>
      <c r="R47" s="132" t="s">
        <v>49</v>
      </c>
      <c r="S47" s="133" t="s">
        <v>49</v>
      </c>
    </row>
    <row r="48" spans="2:29" x14ac:dyDescent="0.25">
      <c r="B48" s="56" t="s">
        <v>72</v>
      </c>
      <c r="C48" s="54"/>
      <c r="D48" s="54"/>
      <c r="E48" s="55" t="s">
        <v>49</v>
      </c>
      <c r="F48" s="55" t="s">
        <v>49</v>
      </c>
      <c r="G48" s="55" t="s">
        <v>49</v>
      </c>
      <c r="H48" s="55" t="s">
        <v>49</v>
      </c>
      <c r="I48" s="55" t="s">
        <v>49</v>
      </c>
      <c r="J48" s="55" t="s">
        <v>49</v>
      </c>
      <c r="K48" s="55" t="s">
        <v>49</v>
      </c>
      <c r="L48" s="55" t="s">
        <v>49</v>
      </c>
      <c r="M48" s="55" t="s">
        <v>49</v>
      </c>
      <c r="N48" s="55" t="s">
        <v>49</v>
      </c>
      <c r="O48" s="55" t="s">
        <v>49</v>
      </c>
      <c r="P48" s="55" t="s">
        <v>49</v>
      </c>
      <c r="Q48" s="55" t="s">
        <v>49</v>
      </c>
      <c r="R48" s="55" t="s">
        <v>49</v>
      </c>
      <c r="S48" s="57" t="s">
        <v>49</v>
      </c>
    </row>
    <row r="49" spans="2:20" x14ac:dyDescent="0.25">
      <c r="B49" s="56" t="s">
        <v>73</v>
      </c>
      <c r="C49" s="54"/>
      <c r="D49" s="54"/>
      <c r="E49" s="55" t="s">
        <v>49</v>
      </c>
      <c r="F49" s="55" t="s">
        <v>49</v>
      </c>
      <c r="G49" s="55" t="s">
        <v>49</v>
      </c>
      <c r="H49" s="55" t="s">
        <v>49</v>
      </c>
      <c r="I49" s="55" t="s">
        <v>49</v>
      </c>
      <c r="J49" s="55" t="s">
        <v>49</v>
      </c>
      <c r="K49" s="55" t="s">
        <v>49</v>
      </c>
      <c r="L49" s="55" t="s">
        <v>49</v>
      </c>
      <c r="M49" s="55" t="s">
        <v>49</v>
      </c>
      <c r="N49" s="55" t="s">
        <v>49</v>
      </c>
      <c r="O49" s="55" t="s">
        <v>49</v>
      </c>
      <c r="P49" s="55" t="s">
        <v>49</v>
      </c>
      <c r="Q49" s="55" t="s">
        <v>49</v>
      </c>
      <c r="R49" s="55" t="s">
        <v>49</v>
      </c>
      <c r="S49" s="57" t="s">
        <v>49</v>
      </c>
    </row>
    <row r="50" spans="2:20" ht="22.45" x14ac:dyDescent="0.25">
      <c r="B50" s="58" t="s">
        <v>74</v>
      </c>
      <c r="C50" s="54"/>
      <c r="D50" s="54"/>
      <c r="E50" s="55" t="s">
        <v>49</v>
      </c>
      <c r="F50" s="55" t="s">
        <v>49</v>
      </c>
      <c r="G50" s="55" t="s">
        <v>49</v>
      </c>
      <c r="H50" s="55" t="s">
        <v>49</v>
      </c>
      <c r="I50" s="55" t="s">
        <v>49</v>
      </c>
      <c r="J50" s="55" t="s">
        <v>49</v>
      </c>
      <c r="K50" s="55" t="s">
        <v>49</v>
      </c>
      <c r="L50" s="55" t="s">
        <v>49</v>
      </c>
      <c r="M50" s="55" t="s">
        <v>49</v>
      </c>
      <c r="N50" s="55" t="s">
        <v>49</v>
      </c>
      <c r="O50" s="55" t="s">
        <v>49</v>
      </c>
      <c r="P50" s="55" t="s">
        <v>49</v>
      </c>
      <c r="Q50" s="55" t="s">
        <v>49</v>
      </c>
      <c r="R50" s="55" t="s">
        <v>49</v>
      </c>
      <c r="S50" s="57" t="s">
        <v>49</v>
      </c>
    </row>
    <row r="51" spans="2:20" x14ac:dyDescent="0.25">
      <c r="B51" s="56" t="s">
        <v>75</v>
      </c>
      <c r="C51" s="54"/>
      <c r="D51" s="54"/>
      <c r="E51" s="55" t="s">
        <v>49</v>
      </c>
      <c r="F51" s="55" t="s">
        <v>49</v>
      </c>
      <c r="G51" s="55" t="s">
        <v>49</v>
      </c>
      <c r="H51" s="55" t="s">
        <v>49</v>
      </c>
      <c r="I51" s="55" t="s">
        <v>49</v>
      </c>
      <c r="J51" s="55" t="s">
        <v>49</v>
      </c>
      <c r="K51" s="55" t="s">
        <v>49</v>
      </c>
      <c r="L51" s="55" t="s">
        <v>49</v>
      </c>
      <c r="M51" s="55" t="s">
        <v>49</v>
      </c>
      <c r="N51" s="55" t="s">
        <v>49</v>
      </c>
      <c r="O51" s="55" t="s">
        <v>49</v>
      </c>
      <c r="P51" s="55" t="s">
        <v>49</v>
      </c>
      <c r="Q51" s="55" t="s">
        <v>49</v>
      </c>
      <c r="R51" s="55" t="s">
        <v>49</v>
      </c>
      <c r="S51" s="57" t="s">
        <v>49</v>
      </c>
    </row>
    <row r="52" spans="2:20" x14ac:dyDescent="0.25">
      <c r="B52" s="56" t="s">
        <v>76</v>
      </c>
      <c r="C52" s="70">
        <v>0.5</v>
      </c>
      <c r="D52" s="190" t="s">
        <v>190</v>
      </c>
      <c r="E52" s="190"/>
      <c r="F52" s="190"/>
      <c r="G52" s="190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1"/>
    </row>
    <row r="53" spans="2:20" ht="22.45" x14ac:dyDescent="0.25">
      <c r="B53" s="58" t="s">
        <v>111</v>
      </c>
      <c r="C53" s="54"/>
      <c r="D53" s="54"/>
      <c r="E53" s="55" t="s">
        <v>49</v>
      </c>
      <c r="F53" s="55" t="s">
        <v>49</v>
      </c>
      <c r="G53" s="55" t="s">
        <v>49</v>
      </c>
      <c r="H53" s="55" t="s">
        <v>49</v>
      </c>
      <c r="I53" s="55" t="s">
        <v>49</v>
      </c>
      <c r="J53" s="55" t="s">
        <v>49</v>
      </c>
      <c r="K53" s="55" t="s">
        <v>49</v>
      </c>
      <c r="L53" s="55" t="s">
        <v>49</v>
      </c>
      <c r="M53" s="55" t="s">
        <v>49</v>
      </c>
      <c r="N53" s="55" t="s">
        <v>49</v>
      </c>
      <c r="O53" s="55" t="s">
        <v>49</v>
      </c>
      <c r="P53" s="55" t="s">
        <v>49</v>
      </c>
      <c r="Q53" s="55" t="s">
        <v>49</v>
      </c>
      <c r="R53" s="55" t="s">
        <v>49</v>
      </c>
      <c r="S53" s="57" t="s">
        <v>49</v>
      </c>
    </row>
    <row r="54" spans="2:20" s="15" customFormat="1" x14ac:dyDescent="0.25">
      <c r="B54" s="58" t="s">
        <v>101</v>
      </c>
      <c r="C54" s="54"/>
      <c r="D54" s="54"/>
      <c r="E54" s="55" t="s">
        <v>49</v>
      </c>
      <c r="F54" s="55" t="s">
        <v>49</v>
      </c>
      <c r="G54" s="55" t="s">
        <v>49</v>
      </c>
      <c r="H54" s="55" t="s">
        <v>49</v>
      </c>
      <c r="I54" s="55" t="s">
        <v>49</v>
      </c>
      <c r="J54" s="55" t="s">
        <v>49</v>
      </c>
      <c r="K54" s="55" t="s">
        <v>49</v>
      </c>
      <c r="L54" s="55" t="s">
        <v>49</v>
      </c>
      <c r="M54" s="55" t="s">
        <v>49</v>
      </c>
      <c r="N54" s="55" t="s">
        <v>49</v>
      </c>
      <c r="O54" s="55" t="s">
        <v>49</v>
      </c>
      <c r="P54" s="55" t="s">
        <v>49</v>
      </c>
      <c r="Q54" s="55" t="s">
        <v>49</v>
      </c>
      <c r="R54" s="55" t="s">
        <v>49</v>
      </c>
      <c r="S54" s="57" t="s">
        <v>49</v>
      </c>
      <c r="T54" s="114"/>
    </row>
    <row r="55" spans="2:20" s="15" customFormat="1" x14ac:dyDescent="0.25">
      <c r="B55" s="58" t="s">
        <v>102</v>
      </c>
      <c r="C55" s="54"/>
      <c r="D55" s="54"/>
      <c r="E55" s="55" t="s">
        <v>49</v>
      </c>
      <c r="F55" s="55" t="s">
        <v>49</v>
      </c>
      <c r="G55" s="55" t="s">
        <v>49</v>
      </c>
      <c r="H55" s="55" t="s">
        <v>49</v>
      </c>
      <c r="I55" s="55" t="s">
        <v>49</v>
      </c>
      <c r="J55" s="55" t="s">
        <v>49</v>
      </c>
      <c r="K55" s="55" t="s">
        <v>49</v>
      </c>
      <c r="L55" s="55" t="s">
        <v>49</v>
      </c>
      <c r="M55" s="55" t="s">
        <v>49</v>
      </c>
      <c r="N55" s="55" t="s">
        <v>49</v>
      </c>
      <c r="O55" s="55" t="s">
        <v>49</v>
      </c>
      <c r="P55" s="55" t="s">
        <v>49</v>
      </c>
      <c r="Q55" s="55" t="s">
        <v>49</v>
      </c>
      <c r="R55" s="55" t="s">
        <v>49</v>
      </c>
      <c r="S55" s="57" t="s">
        <v>49</v>
      </c>
      <c r="T55" s="114"/>
    </row>
    <row r="56" spans="2:20" x14ac:dyDescent="0.25">
      <c r="B56" s="56" t="s">
        <v>77</v>
      </c>
      <c r="C56" s="70">
        <v>0.4</v>
      </c>
      <c r="D56" s="54"/>
      <c r="E56" s="55" t="s">
        <v>49</v>
      </c>
      <c r="F56" s="55" t="s">
        <v>49</v>
      </c>
      <c r="G56" s="55" t="s">
        <v>49</v>
      </c>
      <c r="H56" s="55" t="s">
        <v>49</v>
      </c>
      <c r="I56" s="55" t="s">
        <v>49</v>
      </c>
      <c r="J56" s="55" t="s">
        <v>49</v>
      </c>
      <c r="K56" s="55" t="s">
        <v>49</v>
      </c>
      <c r="L56" s="55" t="s">
        <v>49</v>
      </c>
      <c r="M56" s="55" t="s">
        <v>49</v>
      </c>
      <c r="N56" s="55" t="s">
        <v>49</v>
      </c>
      <c r="O56" s="55" t="s">
        <v>49</v>
      </c>
      <c r="P56" s="55" t="s">
        <v>49</v>
      </c>
      <c r="Q56" s="55" t="s">
        <v>49</v>
      </c>
      <c r="R56" s="55" t="s">
        <v>49</v>
      </c>
      <c r="S56" s="57" t="s">
        <v>49</v>
      </c>
    </row>
    <row r="57" spans="2:20" ht="14.95" thickBot="1" x14ac:dyDescent="0.3">
      <c r="B57" s="59" t="s">
        <v>169</v>
      </c>
      <c r="C57" s="130">
        <v>0.5</v>
      </c>
      <c r="D57" s="134"/>
      <c r="E57" s="199" t="s">
        <v>203</v>
      </c>
      <c r="F57" s="199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200"/>
    </row>
    <row r="58" spans="2:20" s="15" customFormat="1" ht="14.95" thickBot="1" x14ac:dyDescent="0.3">
      <c r="B58" s="196" t="s">
        <v>168</v>
      </c>
      <c r="C58" s="197"/>
      <c r="D58" s="197"/>
      <c r="E58" s="197"/>
      <c r="F58" s="197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8"/>
      <c r="T58" s="114"/>
    </row>
    <row r="59" spans="2:20" ht="35" customHeight="1" x14ac:dyDescent="0.25">
      <c r="B59" s="155" t="s">
        <v>159</v>
      </c>
      <c r="C59" s="100">
        <v>0.5</v>
      </c>
      <c r="D59" s="194" t="s">
        <v>82</v>
      </c>
      <c r="E59" s="194"/>
      <c r="F59" s="194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5"/>
    </row>
    <row r="60" spans="2:20" ht="35" customHeight="1" x14ac:dyDescent="0.25">
      <c r="B60" s="156" t="s">
        <v>160</v>
      </c>
      <c r="C60" s="70">
        <v>0.5</v>
      </c>
      <c r="D60" s="192" t="s">
        <v>82</v>
      </c>
      <c r="E60" s="192"/>
      <c r="F60" s="192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3"/>
    </row>
    <row r="61" spans="2:20" s="15" customFormat="1" ht="14.95" thickBot="1" x14ac:dyDescent="0.3">
      <c r="B61" s="58" t="s">
        <v>108</v>
      </c>
      <c r="C61" s="70">
        <v>0.2</v>
      </c>
      <c r="D61" s="192" t="s">
        <v>82</v>
      </c>
      <c r="E61" s="192"/>
      <c r="F61" s="192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3"/>
      <c r="T61" s="114"/>
    </row>
    <row r="62" spans="2:20" s="15" customFormat="1" ht="14.95" thickBot="1" x14ac:dyDescent="0.3">
      <c r="B62" s="173" t="s">
        <v>166</v>
      </c>
      <c r="C62" s="174"/>
      <c r="D62" s="174"/>
      <c r="E62" s="174"/>
      <c r="F62" s="174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5"/>
      <c r="T62" s="114"/>
    </row>
    <row r="63" spans="2:20" s="15" customFormat="1" x14ac:dyDescent="0.25">
      <c r="B63" s="60" t="s">
        <v>56</v>
      </c>
      <c r="C63" s="100">
        <v>0.5</v>
      </c>
      <c r="D63" s="176" t="s">
        <v>233</v>
      </c>
      <c r="E63" s="177"/>
      <c r="F63" s="177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8"/>
      <c r="T63" s="114"/>
    </row>
    <row r="64" spans="2:20" s="15" customFormat="1" x14ac:dyDescent="0.25">
      <c r="B64" s="56" t="s">
        <v>167</v>
      </c>
      <c r="C64" s="70">
        <v>0.5</v>
      </c>
      <c r="D64" s="179" t="s">
        <v>234</v>
      </c>
      <c r="E64" s="180"/>
      <c r="F64" s="180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1"/>
      <c r="T64" s="114"/>
    </row>
    <row r="65" spans="2:21" s="15" customFormat="1" ht="14.95" thickBot="1" x14ac:dyDescent="0.3">
      <c r="B65" s="59" t="s">
        <v>170</v>
      </c>
      <c r="C65" s="130">
        <v>1.3</v>
      </c>
      <c r="D65" s="182" t="s">
        <v>235</v>
      </c>
      <c r="E65" s="183"/>
      <c r="F65" s="183"/>
      <c r="G65" s="183"/>
      <c r="H65" s="183"/>
      <c r="I65" s="183"/>
      <c r="J65" s="183"/>
      <c r="K65" s="183"/>
      <c r="L65" s="183"/>
      <c r="M65" s="183"/>
      <c r="N65" s="183"/>
      <c r="O65" s="183"/>
      <c r="P65" s="183"/>
      <c r="Q65" s="183"/>
      <c r="R65" s="183"/>
      <c r="S65" s="184"/>
      <c r="T65" s="114"/>
    </row>
    <row r="66" spans="2:21" x14ac:dyDescent="0.25">
      <c r="B66" s="53"/>
      <c r="C66" s="53"/>
      <c r="D66" s="106">
        <v>5</v>
      </c>
      <c r="E66" s="107">
        <v>10</v>
      </c>
      <c r="F66" s="107">
        <v>20</v>
      </c>
      <c r="G66" s="107">
        <v>30</v>
      </c>
      <c r="H66" s="107">
        <v>40</v>
      </c>
      <c r="I66" s="107">
        <v>50</v>
      </c>
      <c r="J66" s="107">
        <v>60</v>
      </c>
      <c r="K66" s="107">
        <v>70</v>
      </c>
      <c r="L66" s="107">
        <v>80</v>
      </c>
      <c r="M66" s="107">
        <v>90</v>
      </c>
      <c r="N66" s="107">
        <v>100</v>
      </c>
      <c r="O66" s="107">
        <v>110</v>
      </c>
      <c r="P66" s="107">
        <v>120</v>
      </c>
      <c r="Q66" s="107">
        <v>130</v>
      </c>
      <c r="R66" s="107">
        <v>140</v>
      </c>
      <c r="S66" s="108">
        <v>150</v>
      </c>
    </row>
    <row r="67" spans="2:21" ht="14.95" thickBot="1" x14ac:dyDescent="0.3">
      <c r="B67" s="72" t="s">
        <v>204</v>
      </c>
      <c r="C67" s="53"/>
      <c r="D67" s="109">
        <f>C6+C60+C61+C59</f>
        <v>1.8</v>
      </c>
      <c r="E67" s="110">
        <f>C6+C8+C52+C59+C60+C61+C56</f>
        <v>2.9</v>
      </c>
      <c r="F67" s="110">
        <f>C6+C8+C52+C59+C60+C61+C57+C56</f>
        <v>3.4</v>
      </c>
      <c r="G67" s="110">
        <f>C6+C8+C11+C52+C59+C60+C61+C56</f>
        <v>3.2</v>
      </c>
      <c r="H67" s="110">
        <f>C6+C8+C12+C52+C59+C60+C61+C36+C27+C57+C56</f>
        <v>5.6000000000000005</v>
      </c>
      <c r="I67" s="110">
        <f>C6+C8+C52+C59+C60+C61+C56</f>
        <v>2.9</v>
      </c>
      <c r="J67" s="110">
        <f>C6+C8+C11+C52+C59+C60+C61+C38+C57+C56</f>
        <v>4.3000000000000007</v>
      </c>
      <c r="K67" s="110">
        <f>C6+C8+C52+C59+C60+C61+C56</f>
        <v>2.9</v>
      </c>
      <c r="L67" s="110">
        <f>C6+C8+C12+C52+C59+C60+C61+C36+C27+C57+C56</f>
        <v>5.6000000000000005</v>
      </c>
      <c r="M67" s="110">
        <f>C6+C8+C11+C52+C59+C60+C61+C56</f>
        <v>3.2</v>
      </c>
      <c r="N67" s="110">
        <f>C6+C8+C52+C59+C60+C61+C29+C57+C56</f>
        <v>3.9</v>
      </c>
      <c r="O67" s="110">
        <f>C6+C8+C52+C59+C60+C61+C56</f>
        <v>2.9</v>
      </c>
      <c r="P67" s="110">
        <f>C6+C8+C11+C12+C52+C59+C60+C61+C38+C36+C27+C57+C56</f>
        <v>6.5000000000000009</v>
      </c>
      <c r="Q67" s="110">
        <f>C6+C8+C52+C59+C60+C61+C56</f>
        <v>2.9</v>
      </c>
      <c r="R67" s="110">
        <f>C6+C8+C52+C59+C60+C61+C57+C56</f>
        <v>3.4</v>
      </c>
      <c r="S67" s="111">
        <f>C6+C8+C11+C52+C59+C60+C61+C56</f>
        <v>3.2</v>
      </c>
    </row>
    <row r="68" spans="2:21" x14ac:dyDescent="0.25"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116" t="s">
        <v>126</v>
      </c>
    </row>
    <row r="69" spans="2:21" x14ac:dyDescent="0.25">
      <c r="B69" s="72" t="s">
        <v>34</v>
      </c>
      <c r="C69" s="73">
        <v>8000</v>
      </c>
      <c r="D69" s="53">
        <f>D67*$C$69</f>
        <v>14400</v>
      </c>
      <c r="E69" s="53">
        <f t="shared" ref="E69:S69" si="0">E67*$C$69</f>
        <v>23200</v>
      </c>
      <c r="F69" s="53">
        <f t="shared" si="0"/>
        <v>27200</v>
      </c>
      <c r="G69" s="53">
        <f t="shared" si="0"/>
        <v>25600</v>
      </c>
      <c r="H69" s="53">
        <f t="shared" si="0"/>
        <v>44800.000000000007</v>
      </c>
      <c r="I69" s="53">
        <f t="shared" si="0"/>
        <v>23200</v>
      </c>
      <c r="J69" s="53">
        <f t="shared" si="0"/>
        <v>34400.000000000007</v>
      </c>
      <c r="K69" s="53">
        <f t="shared" si="0"/>
        <v>23200</v>
      </c>
      <c r="L69" s="53">
        <f t="shared" si="0"/>
        <v>44800.000000000007</v>
      </c>
      <c r="M69" s="53">
        <f t="shared" si="0"/>
        <v>25600</v>
      </c>
      <c r="N69" s="53">
        <f t="shared" si="0"/>
        <v>31200</v>
      </c>
      <c r="O69" s="53">
        <f t="shared" si="0"/>
        <v>23200</v>
      </c>
      <c r="P69" s="53">
        <f t="shared" si="0"/>
        <v>52000.000000000007</v>
      </c>
      <c r="Q69" s="53">
        <f t="shared" si="0"/>
        <v>23200</v>
      </c>
      <c r="R69" s="53">
        <f t="shared" si="0"/>
        <v>27200</v>
      </c>
      <c r="S69" s="53">
        <f t="shared" si="0"/>
        <v>25600</v>
      </c>
      <c r="T69" s="115">
        <f>SUM(D69:S69)</f>
        <v>468800</v>
      </c>
      <c r="U69" s="115"/>
    </row>
    <row r="70" spans="2:21" x14ac:dyDescent="0.25">
      <c r="B70" s="72" t="s">
        <v>201</v>
      </c>
      <c r="C70" s="53"/>
      <c r="D70" s="53"/>
      <c r="E70" s="53">
        <f>C61+C60+C59+C6+C56+C52+C8</f>
        <v>2.9</v>
      </c>
      <c r="F70" s="53">
        <f>$E$70</f>
        <v>2.9</v>
      </c>
      <c r="G70" s="53">
        <f t="shared" ref="G70:S70" si="1">$E$70</f>
        <v>2.9</v>
      </c>
      <c r="H70" s="53">
        <f t="shared" si="1"/>
        <v>2.9</v>
      </c>
      <c r="I70" s="53">
        <f t="shared" si="1"/>
        <v>2.9</v>
      </c>
      <c r="J70" s="53">
        <f t="shared" si="1"/>
        <v>2.9</v>
      </c>
      <c r="K70" s="53">
        <f t="shared" si="1"/>
        <v>2.9</v>
      </c>
      <c r="L70" s="53">
        <f t="shared" si="1"/>
        <v>2.9</v>
      </c>
      <c r="M70" s="53">
        <f t="shared" si="1"/>
        <v>2.9</v>
      </c>
      <c r="N70" s="53">
        <f t="shared" si="1"/>
        <v>2.9</v>
      </c>
      <c r="O70" s="53">
        <f t="shared" si="1"/>
        <v>2.9</v>
      </c>
      <c r="P70" s="53">
        <f t="shared" si="1"/>
        <v>2.9</v>
      </c>
      <c r="Q70" s="53">
        <f t="shared" si="1"/>
        <v>2.9</v>
      </c>
      <c r="R70" s="53">
        <f t="shared" si="1"/>
        <v>2.9</v>
      </c>
      <c r="S70" s="53">
        <f t="shared" si="1"/>
        <v>2.9</v>
      </c>
      <c r="T70" s="115"/>
    </row>
    <row r="71" spans="2:21" x14ac:dyDescent="0.25">
      <c r="B71" s="72" t="s">
        <v>202</v>
      </c>
      <c r="C71" s="53"/>
      <c r="D71" s="53"/>
      <c r="E71" s="53">
        <f>C57</f>
        <v>0.5</v>
      </c>
      <c r="F71" s="53">
        <f>C12+C27+C36+C57</f>
        <v>2.7</v>
      </c>
      <c r="G71" s="53">
        <f>C12+C27+C36+C57+C11+C38</f>
        <v>3.6</v>
      </c>
      <c r="H71" s="53">
        <f>C12+C27+C36+C57+C11+C38+C29</f>
        <v>4.0999999999999996</v>
      </c>
      <c r="I71" s="53">
        <f>$H$71</f>
        <v>4.0999999999999996</v>
      </c>
      <c r="J71" s="53">
        <f t="shared" ref="J71:S71" si="2">$H$71</f>
        <v>4.0999999999999996</v>
      </c>
      <c r="K71" s="53">
        <f t="shared" si="2"/>
        <v>4.0999999999999996</v>
      </c>
      <c r="L71" s="53">
        <f t="shared" si="2"/>
        <v>4.0999999999999996</v>
      </c>
      <c r="M71" s="53">
        <f t="shared" si="2"/>
        <v>4.0999999999999996</v>
      </c>
      <c r="N71" s="53">
        <f t="shared" si="2"/>
        <v>4.0999999999999996</v>
      </c>
      <c r="O71" s="53">
        <f t="shared" si="2"/>
        <v>4.0999999999999996</v>
      </c>
      <c r="P71" s="53">
        <f t="shared" si="2"/>
        <v>4.0999999999999996</v>
      </c>
      <c r="Q71" s="53">
        <f t="shared" si="2"/>
        <v>4.0999999999999996</v>
      </c>
      <c r="R71" s="53">
        <f t="shared" si="2"/>
        <v>4.0999999999999996</v>
      </c>
      <c r="S71" s="53">
        <f t="shared" si="2"/>
        <v>4.0999999999999996</v>
      </c>
    </row>
    <row r="72" spans="2:21" x14ac:dyDescent="0.25">
      <c r="B72" s="72" t="s">
        <v>205</v>
      </c>
      <c r="D72" s="53"/>
      <c r="E72" s="53">
        <f>C65+C64+C63</f>
        <v>2.2999999999999998</v>
      </c>
      <c r="F72" s="53">
        <f>$E$72</f>
        <v>2.2999999999999998</v>
      </c>
      <c r="G72" s="53">
        <f t="shared" ref="G72:S72" si="3">$E$72</f>
        <v>2.2999999999999998</v>
      </c>
      <c r="H72" s="53">
        <f t="shared" si="3"/>
        <v>2.2999999999999998</v>
      </c>
      <c r="I72" s="53">
        <f t="shared" si="3"/>
        <v>2.2999999999999998</v>
      </c>
      <c r="J72" s="53">
        <f t="shared" si="3"/>
        <v>2.2999999999999998</v>
      </c>
      <c r="K72" s="53">
        <f t="shared" si="3"/>
        <v>2.2999999999999998</v>
      </c>
      <c r="L72" s="53">
        <f t="shared" si="3"/>
        <v>2.2999999999999998</v>
      </c>
      <c r="M72" s="53">
        <f t="shared" si="3"/>
        <v>2.2999999999999998</v>
      </c>
      <c r="N72" s="53">
        <f t="shared" si="3"/>
        <v>2.2999999999999998</v>
      </c>
      <c r="O72" s="53">
        <f t="shared" si="3"/>
        <v>2.2999999999999998</v>
      </c>
      <c r="P72" s="53">
        <f t="shared" si="3"/>
        <v>2.2999999999999998</v>
      </c>
      <c r="Q72" s="53">
        <f t="shared" si="3"/>
        <v>2.2999999999999998</v>
      </c>
      <c r="R72" s="53">
        <f t="shared" si="3"/>
        <v>2.2999999999999998</v>
      </c>
      <c r="S72" s="53">
        <f t="shared" si="3"/>
        <v>2.2999999999999998</v>
      </c>
      <c r="T72" s="115"/>
    </row>
    <row r="73" spans="2:21" x14ac:dyDescent="0.25">
      <c r="E73" s="53"/>
      <c r="N73" s="53"/>
      <c r="O73" s="53"/>
      <c r="P73" s="53"/>
      <c r="Q73" s="53"/>
      <c r="R73" s="53"/>
      <c r="S73" s="53"/>
    </row>
    <row r="74" spans="2:21" x14ac:dyDescent="0.25">
      <c r="E74" s="53"/>
      <c r="N74" s="53"/>
      <c r="O74" s="53"/>
      <c r="P74" s="53"/>
      <c r="Q74" s="53"/>
      <c r="R74" s="53"/>
      <c r="S74" s="53"/>
    </row>
    <row r="75" spans="2:21" x14ac:dyDescent="0.25">
      <c r="N75" s="53"/>
      <c r="O75" s="53"/>
      <c r="P75" s="53"/>
      <c r="Q75" s="53"/>
      <c r="R75" s="53"/>
      <c r="S75" s="53"/>
    </row>
    <row r="76" spans="2:21" x14ac:dyDescent="0.25">
      <c r="N76" s="53"/>
      <c r="O76" s="53"/>
      <c r="P76" s="53"/>
      <c r="Q76" s="53"/>
      <c r="R76" s="53"/>
      <c r="S76" s="53"/>
    </row>
    <row r="77" spans="2:21" x14ac:dyDescent="0.25">
      <c r="N77" s="53"/>
      <c r="O77" s="53"/>
      <c r="P77" s="53"/>
      <c r="Q77" s="53"/>
      <c r="R77" s="53"/>
      <c r="S77" s="53"/>
    </row>
    <row r="78" spans="2:21" x14ac:dyDescent="0.25">
      <c r="N78" s="53"/>
      <c r="O78" s="53"/>
      <c r="P78" s="53"/>
      <c r="Q78" s="53"/>
      <c r="R78" s="53"/>
      <c r="S78" s="53"/>
    </row>
    <row r="79" spans="2:21" x14ac:dyDescent="0.25">
      <c r="N79" s="53"/>
      <c r="O79" s="53"/>
      <c r="P79" s="53"/>
      <c r="Q79" s="53"/>
      <c r="R79" s="53"/>
      <c r="S79" s="53"/>
    </row>
    <row r="80" spans="2:21" x14ac:dyDescent="0.25">
      <c r="N80" s="53"/>
      <c r="O80" s="53"/>
      <c r="P80" s="53"/>
      <c r="Q80" s="53"/>
      <c r="R80" s="53"/>
      <c r="S80" s="53"/>
    </row>
    <row r="81" spans="2:19" x14ac:dyDescent="0.25"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</row>
    <row r="82" spans="2:19" x14ac:dyDescent="0.25"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</row>
    <row r="83" spans="2:19" x14ac:dyDescent="0.25"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</row>
    <row r="84" spans="2:19" x14ac:dyDescent="0.25"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</row>
    <row r="85" spans="2:19" x14ac:dyDescent="0.25"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</row>
    <row r="86" spans="2:19" x14ac:dyDescent="0.25"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</row>
    <row r="87" spans="2:19" x14ac:dyDescent="0.25"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</row>
    <row r="88" spans="2:19" x14ac:dyDescent="0.25"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</row>
    <row r="89" spans="2:19" x14ac:dyDescent="0.25"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</row>
    <row r="90" spans="2:19" x14ac:dyDescent="0.25"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</row>
    <row r="91" spans="2:19" x14ac:dyDescent="0.25"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</row>
    <row r="92" spans="2:19" x14ac:dyDescent="0.25"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</row>
    <row r="93" spans="2:19" x14ac:dyDescent="0.25"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</row>
    <row r="94" spans="2:19" x14ac:dyDescent="0.25"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</row>
    <row r="95" spans="2:19" x14ac:dyDescent="0.25"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</row>
    <row r="96" spans="2:19" x14ac:dyDescent="0.25"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</row>
    <row r="97" spans="2:19" x14ac:dyDescent="0.25"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</row>
    <row r="98" spans="2:19" x14ac:dyDescent="0.25"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</row>
    <row r="99" spans="2:19" x14ac:dyDescent="0.25"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</row>
    <row r="100" spans="2:19" x14ac:dyDescent="0.25"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</row>
    <row r="101" spans="2:19" x14ac:dyDescent="0.25"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</row>
    <row r="102" spans="2:19" x14ac:dyDescent="0.25"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</row>
    <row r="103" spans="2:19" x14ac:dyDescent="0.25"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</row>
    <row r="104" spans="2:19" x14ac:dyDescent="0.25"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</row>
    <row r="105" spans="2:19" x14ac:dyDescent="0.25"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</row>
    <row r="106" spans="2:19" x14ac:dyDescent="0.25"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</row>
    <row r="107" spans="2:19" x14ac:dyDescent="0.25"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</row>
    <row r="108" spans="2:19" x14ac:dyDescent="0.25"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</row>
    <row r="109" spans="2:19" x14ac:dyDescent="0.25"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</row>
    <row r="110" spans="2:19" x14ac:dyDescent="0.25"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</row>
    <row r="111" spans="2:19" x14ac:dyDescent="0.25"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</row>
    <row r="112" spans="2:19" x14ac:dyDescent="0.25"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</row>
    <row r="113" spans="2:19" x14ac:dyDescent="0.25"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</row>
    <row r="114" spans="2:19" x14ac:dyDescent="0.25"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</row>
    <row r="115" spans="2:19" x14ac:dyDescent="0.25"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</row>
    <row r="116" spans="2:19" x14ac:dyDescent="0.25"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</row>
    <row r="117" spans="2:19" x14ac:dyDescent="0.25"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</row>
    <row r="118" spans="2:19" x14ac:dyDescent="0.25"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</row>
    <row r="119" spans="2:19" x14ac:dyDescent="0.25">
      <c r="B119" s="53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</row>
    <row r="120" spans="2:19" x14ac:dyDescent="0.25">
      <c r="B120" s="53"/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53"/>
      <c r="S120" s="53"/>
    </row>
    <row r="121" spans="2:19" x14ac:dyDescent="0.25">
      <c r="B121" s="53"/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53"/>
    </row>
    <row r="122" spans="2:19" x14ac:dyDescent="0.25">
      <c r="B122" s="53"/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3"/>
      <c r="S122" s="53"/>
    </row>
    <row r="123" spans="2:19" x14ac:dyDescent="0.25">
      <c r="B123" s="53"/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</row>
    <row r="124" spans="2:19" x14ac:dyDescent="0.25"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</row>
    <row r="125" spans="2:19" x14ac:dyDescent="0.25"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</row>
    <row r="126" spans="2:19" x14ac:dyDescent="0.25"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</row>
    <row r="127" spans="2:19" x14ac:dyDescent="0.25"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</row>
    <row r="128" spans="2:19" x14ac:dyDescent="0.25"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</row>
  </sheetData>
  <mergeCells count="24">
    <mergeCell ref="D52:S52"/>
    <mergeCell ref="E57:S57"/>
    <mergeCell ref="B5:S5"/>
    <mergeCell ref="C1:S1"/>
    <mergeCell ref="B7:S7"/>
    <mergeCell ref="D12:S12"/>
    <mergeCell ref="D8:S8"/>
    <mergeCell ref="D11:S11"/>
    <mergeCell ref="B62:S62"/>
    <mergeCell ref="D63:S63"/>
    <mergeCell ref="D64:S64"/>
    <mergeCell ref="D65:S65"/>
    <mergeCell ref="B19:S19"/>
    <mergeCell ref="D38:S38"/>
    <mergeCell ref="D20:S20"/>
    <mergeCell ref="D61:S61"/>
    <mergeCell ref="D27:S27"/>
    <mergeCell ref="D29:S29"/>
    <mergeCell ref="D36:S36"/>
    <mergeCell ref="D59:S59"/>
    <mergeCell ref="D60:S60"/>
    <mergeCell ref="B58:S58"/>
    <mergeCell ref="B46:S46"/>
    <mergeCell ref="B39:S39"/>
  </mergeCells>
  <pageMargins left="0.25" right="0.25" top="0.75" bottom="0.75" header="0.3" footer="0.3"/>
  <pageSetup paperSize="9" scale="5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5"/>
  <sheetViews>
    <sheetView zoomScale="85" zoomScaleNormal="85" workbookViewId="0">
      <pane ySplit="1" topLeftCell="A2" activePane="bottomLeft" state="frozen"/>
      <selection pane="bottomLeft" activeCell="G22" sqref="G22"/>
    </sheetView>
  </sheetViews>
  <sheetFormatPr defaultColWidth="8.875" defaultRowHeight="14.3" x14ac:dyDescent="0.25"/>
  <cols>
    <col min="1" max="1" width="73.25" style="15" customWidth="1"/>
    <col min="2" max="2" width="23.625" style="5" customWidth="1"/>
    <col min="3" max="3" width="21.25" style="5" customWidth="1"/>
    <col min="4" max="4" width="21.75" style="25" customWidth="1"/>
    <col min="5" max="5" width="7" style="25" customWidth="1"/>
    <col min="6" max="6" width="13" style="25" customWidth="1"/>
    <col min="7" max="7" width="18" style="15" customWidth="1"/>
    <col min="8" max="16384" width="8.875" style="15"/>
  </cols>
  <sheetData>
    <row r="1" spans="1:7" s="2" customFormat="1" ht="32.6" x14ac:dyDescent="0.25">
      <c r="A1" s="6" t="s">
        <v>12</v>
      </c>
      <c r="B1" s="6" t="s">
        <v>13</v>
      </c>
      <c r="C1" s="6" t="s">
        <v>171</v>
      </c>
      <c r="D1" s="8" t="s">
        <v>25</v>
      </c>
      <c r="E1" s="44" t="s">
        <v>41</v>
      </c>
      <c r="F1" s="45" t="s">
        <v>42</v>
      </c>
      <c r="G1" s="15"/>
    </row>
    <row r="2" spans="1:7" s="18" customFormat="1" ht="16.3" x14ac:dyDescent="0.25">
      <c r="A2" s="75" t="s">
        <v>121</v>
      </c>
      <c r="B2" s="112" t="s">
        <v>120</v>
      </c>
      <c r="C2" s="164">
        <v>911.51</v>
      </c>
      <c r="D2" s="27" t="s">
        <v>35</v>
      </c>
      <c r="E2" s="17">
        <v>1</v>
      </c>
      <c r="F2" s="49">
        <f>C2*E2</f>
        <v>911.51</v>
      </c>
      <c r="G2" s="15"/>
    </row>
    <row r="3" spans="1:7" s="19" customFormat="1" x14ac:dyDescent="0.25">
      <c r="A3" s="76" t="s">
        <v>176</v>
      </c>
      <c r="B3" s="112" t="s">
        <v>174</v>
      </c>
      <c r="C3" s="164">
        <v>181.11</v>
      </c>
      <c r="D3" s="10" t="s">
        <v>35</v>
      </c>
      <c r="E3" s="17">
        <v>1</v>
      </c>
      <c r="F3" s="49">
        <f t="shared" ref="F3:F12" si="0">C3*E3</f>
        <v>181.11</v>
      </c>
      <c r="G3" s="15"/>
    </row>
    <row r="4" spans="1:7" s="19" customFormat="1" ht="16.3" x14ac:dyDescent="0.25">
      <c r="A4" s="76" t="s">
        <v>177</v>
      </c>
      <c r="B4" s="112" t="s">
        <v>175</v>
      </c>
      <c r="C4" s="164">
        <v>53.69</v>
      </c>
      <c r="D4" s="27" t="s">
        <v>35</v>
      </c>
      <c r="E4" s="17">
        <v>1</v>
      </c>
      <c r="F4" s="49">
        <f t="shared" si="0"/>
        <v>53.69</v>
      </c>
      <c r="G4" s="15"/>
    </row>
    <row r="5" spans="1:7" s="19" customFormat="1" x14ac:dyDescent="0.25">
      <c r="A5" s="77" t="s">
        <v>178</v>
      </c>
      <c r="B5" s="52" t="s">
        <v>179</v>
      </c>
      <c r="C5" s="164">
        <v>212261.86401515137</v>
      </c>
      <c r="D5" s="10" t="s">
        <v>40</v>
      </c>
      <c r="E5" s="17">
        <v>4.5</v>
      </c>
      <c r="F5" s="49">
        <f>(C5*E5)/200</f>
        <v>4775.8919403409054</v>
      </c>
      <c r="G5" s="15"/>
    </row>
    <row r="6" spans="1:7" s="19" customFormat="1" x14ac:dyDescent="0.25">
      <c r="A6" s="75" t="s">
        <v>113</v>
      </c>
      <c r="B6" s="26" t="s">
        <v>161</v>
      </c>
      <c r="C6" s="164">
        <v>5395.96</v>
      </c>
      <c r="D6" s="10" t="s">
        <v>35</v>
      </c>
      <c r="E6" s="17">
        <v>1</v>
      </c>
      <c r="F6" s="49">
        <f t="shared" si="0"/>
        <v>5395.96</v>
      </c>
      <c r="G6" s="15"/>
    </row>
    <row r="7" spans="1:7" s="19" customFormat="1" ht="16.3" x14ac:dyDescent="0.25">
      <c r="A7" s="75" t="s">
        <v>115</v>
      </c>
      <c r="B7" s="112" t="s">
        <v>114</v>
      </c>
      <c r="C7" s="164">
        <v>5300.19</v>
      </c>
      <c r="D7" s="27" t="s">
        <v>35</v>
      </c>
      <c r="E7" s="17">
        <v>1</v>
      </c>
      <c r="F7" s="49">
        <f t="shared" si="0"/>
        <v>5300.19</v>
      </c>
      <c r="G7" s="15"/>
    </row>
    <row r="8" spans="1:7" s="19" customFormat="1" ht="16.3" x14ac:dyDescent="0.25">
      <c r="A8" s="75" t="s">
        <v>117</v>
      </c>
      <c r="B8" s="112" t="s">
        <v>116</v>
      </c>
      <c r="C8" s="164">
        <v>2093.46</v>
      </c>
      <c r="D8" s="27" t="s">
        <v>35</v>
      </c>
      <c r="E8" s="17">
        <v>4</v>
      </c>
      <c r="F8" s="49">
        <f t="shared" si="0"/>
        <v>8373.84</v>
      </c>
      <c r="G8" s="15"/>
    </row>
    <row r="9" spans="1:7" ht="16.3" x14ac:dyDescent="0.25">
      <c r="A9" s="75" t="s">
        <v>92</v>
      </c>
      <c r="B9" s="77">
        <v>3918</v>
      </c>
      <c r="C9" s="164">
        <v>1835.5</v>
      </c>
      <c r="D9" s="27" t="s">
        <v>35</v>
      </c>
      <c r="E9" s="47">
        <v>1</v>
      </c>
      <c r="F9" s="49">
        <f t="shared" si="0"/>
        <v>1835.5</v>
      </c>
    </row>
    <row r="10" spans="1:7" ht="16.3" x14ac:dyDescent="0.25">
      <c r="A10" s="78" t="s">
        <v>80</v>
      </c>
      <c r="B10" s="79">
        <v>17321759</v>
      </c>
      <c r="C10" s="164">
        <v>796.82291995130072</v>
      </c>
      <c r="D10" s="27" t="s">
        <v>35</v>
      </c>
      <c r="E10" s="47">
        <v>1</v>
      </c>
      <c r="F10" s="49">
        <f t="shared" si="0"/>
        <v>796.82291995130072</v>
      </c>
    </row>
    <row r="11" spans="1:7" x14ac:dyDescent="0.25">
      <c r="A11" s="142" t="s">
        <v>181</v>
      </c>
      <c r="B11" s="142" t="s">
        <v>180</v>
      </c>
      <c r="C11" s="164">
        <v>249.99547183481258</v>
      </c>
      <c r="D11" s="10" t="s">
        <v>40</v>
      </c>
      <c r="E11" s="47">
        <v>22</v>
      </c>
      <c r="F11" s="49">
        <f>(E11*C11)/200</f>
        <v>27.499501901829387</v>
      </c>
    </row>
    <row r="12" spans="1:7" ht="16.3" x14ac:dyDescent="0.25">
      <c r="A12" s="112" t="s">
        <v>119</v>
      </c>
      <c r="B12" s="112" t="s">
        <v>118</v>
      </c>
      <c r="C12" s="164">
        <v>2611.38</v>
      </c>
      <c r="D12" s="27" t="s">
        <v>35</v>
      </c>
      <c r="E12" s="47">
        <v>1</v>
      </c>
      <c r="F12" s="49">
        <f t="shared" si="0"/>
        <v>2611.38</v>
      </c>
    </row>
    <row r="13" spans="1:7" x14ac:dyDescent="0.25">
      <c r="A13" s="112" t="s">
        <v>122</v>
      </c>
      <c r="B13" s="112" t="s">
        <v>128</v>
      </c>
      <c r="C13" s="164">
        <v>5103.63</v>
      </c>
      <c r="D13" s="10" t="s">
        <v>40</v>
      </c>
      <c r="E13" s="47">
        <v>1.4</v>
      </c>
      <c r="F13" s="49">
        <f>E13*C13</f>
        <v>7145.0819999999994</v>
      </c>
    </row>
    <row r="14" spans="1:7" ht="16.3" x14ac:dyDescent="0.25">
      <c r="A14" s="112" t="s">
        <v>124</v>
      </c>
      <c r="B14" s="117">
        <v>0</v>
      </c>
      <c r="C14" s="113">
        <v>500</v>
      </c>
      <c r="D14" s="27" t="s">
        <v>35</v>
      </c>
      <c r="E14" s="47">
        <v>1</v>
      </c>
      <c r="F14" s="49">
        <f t="shared" ref="F14:F16" si="1">E14*C14</f>
        <v>500</v>
      </c>
    </row>
    <row r="15" spans="1:7" x14ac:dyDescent="0.25">
      <c r="A15" s="112" t="s">
        <v>123</v>
      </c>
      <c r="B15" s="112" t="s">
        <v>129</v>
      </c>
      <c r="C15" s="164">
        <v>2600.06</v>
      </c>
      <c r="D15" s="10" t="s">
        <v>40</v>
      </c>
      <c r="E15" s="47">
        <v>4.8</v>
      </c>
      <c r="F15" s="49">
        <f t="shared" si="1"/>
        <v>12480.287999999999</v>
      </c>
    </row>
    <row r="16" spans="1:7" x14ac:dyDescent="0.25">
      <c r="A16" s="112" t="s">
        <v>130</v>
      </c>
      <c r="B16" s="112" t="s">
        <v>131</v>
      </c>
      <c r="C16" s="164">
        <v>1127.47</v>
      </c>
      <c r="D16" s="10" t="s">
        <v>35</v>
      </c>
      <c r="E16" s="47">
        <v>1</v>
      </c>
      <c r="F16" s="49">
        <f t="shared" si="1"/>
        <v>1127.47</v>
      </c>
    </row>
    <row r="17" spans="1:7" x14ac:dyDescent="0.25">
      <c r="A17" s="112" t="s">
        <v>134</v>
      </c>
      <c r="B17" s="118" t="s">
        <v>132</v>
      </c>
      <c r="C17" s="164">
        <v>215.51</v>
      </c>
      <c r="D17" s="10" t="s">
        <v>35</v>
      </c>
      <c r="E17" s="47">
        <v>1</v>
      </c>
      <c r="F17" s="49">
        <f t="shared" ref="F17" si="2">E17*C17</f>
        <v>215.51</v>
      </c>
    </row>
    <row r="18" spans="1:7" x14ac:dyDescent="0.25">
      <c r="A18" s="112" t="s">
        <v>133</v>
      </c>
      <c r="B18" s="118" t="s">
        <v>135</v>
      </c>
      <c r="C18" s="164">
        <v>343.98</v>
      </c>
      <c r="D18" s="10" t="s">
        <v>35</v>
      </c>
      <c r="E18" s="47">
        <v>1</v>
      </c>
      <c r="F18" s="49">
        <f>E18*C18</f>
        <v>343.98</v>
      </c>
    </row>
    <row r="19" spans="1:7" x14ac:dyDescent="0.25">
      <c r="A19" s="118" t="s">
        <v>136</v>
      </c>
      <c r="B19" s="118" t="s">
        <v>137</v>
      </c>
      <c r="C19" s="164">
        <v>142.02000000000001</v>
      </c>
      <c r="D19" s="10" t="s">
        <v>35</v>
      </c>
      <c r="E19" s="47">
        <v>1</v>
      </c>
      <c r="F19" s="49">
        <f t="shared" ref="F19" si="3">E19*C19</f>
        <v>142.02000000000001</v>
      </c>
    </row>
    <row r="20" spans="1:7" x14ac:dyDescent="0.25">
      <c r="A20" s="118" t="s">
        <v>164</v>
      </c>
      <c r="B20" s="118" t="s">
        <v>165</v>
      </c>
      <c r="C20" s="51">
        <v>900</v>
      </c>
      <c r="D20" s="10" t="s">
        <v>35</v>
      </c>
      <c r="E20" s="47">
        <v>1</v>
      </c>
      <c r="F20" s="49">
        <f>C20*E20</f>
        <v>900</v>
      </c>
    </row>
    <row r="21" spans="1:7" ht="16.3" x14ac:dyDescent="0.25">
      <c r="A21" s="78" t="s">
        <v>172</v>
      </c>
      <c r="B21" s="79">
        <v>3258</v>
      </c>
      <c r="C21" s="164">
        <v>512.82000000000005</v>
      </c>
      <c r="D21" s="135" t="s">
        <v>35</v>
      </c>
      <c r="E21" s="47">
        <v>1</v>
      </c>
      <c r="F21" s="136">
        <f t="shared" ref="F21" si="4">C21*E21</f>
        <v>512.82000000000005</v>
      </c>
    </row>
    <row r="22" spans="1:7" ht="16.3" x14ac:dyDescent="0.25">
      <c r="A22" s="137"/>
      <c r="B22" s="138"/>
      <c r="C22" s="139"/>
      <c r="D22" s="140"/>
      <c r="E22" s="11"/>
      <c r="F22" s="141"/>
      <c r="G22" s="114"/>
    </row>
    <row r="23" spans="1:7" x14ac:dyDescent="0.25">
      <c r="A23" s="20" t="s">
        <v>36</v>
      </c>
      <c r="B23" s="25"/>
      <c r="C23" s="25"/>
      <c r="G23" s="114"/>
    </row>
    <row r="24" spans="1:7" x14ac:dyDescent="0.25">
      <c r="A24" s="20" t="s">
        <v>37</v>
      </c>
      <c r="B24" s="25"/>
      <c r="C24" s="25"/>
    </row>
    <row r="25" spans="1:7" x14ac:dyDescent="0.25">
      <c r="A25" s="21" t="s">
        <v>81</v>
      </c>
      <c r="B25" s="25"/>
      <c r="C25" s="15"/>
    </row>
    <row r="26" spans="1:7" x14ac:dyDescent="0.25">
      <c r="A26" s="21"/>
      <c r="B26" s="25"/>
      <c r="C26" s="15"/>
    </row>
    <row r="27" spans="1:7" x14ac:dyDescent="0.25">
      <c r="A27" s="21"/>
      <c r="B27" s="25"/>
      <c r="C27" s="15"/>
    </row>
    <row r="28" spans="1:7" x14ac:dyDescent="0.25">
      <c r="A28" s="21"/>
      <c r="B28" s="25"/>
      <c r="C28" s="15"/>
    </row>
    <row r="29" spans="1:7" x14ac:dyDescent="0.25">
      <c r="A29" s="21"/>
      <c r="B29" s="25"/>
      <c r="C29" s="15"/>
    </row>
    <row r="30" spans="1:7" x14ac:dyDescent="0.25">
      <c r="B30" s="25"/>
      <c r="C30" s="15"/>
    </row>
    <row r="31" spans="1:7" x14ac:dyDescent="0.25">
      <c r="B31" s="25"/>
      <c r="C31" s="15"/>
    </row>
    <row r="32" spans="1:7" x14ac:dyDescent="0.25">
      <c r="B32" s="25"/>
      <c r="C32" s="15"/>
    </row>
    <row r="33" spans="2:3" x14ac:dyDescent="0.25">
      <c r="B33" s="25"/>
      <c r="C33" s="15"/>
    </row>
    <row r="34" spans="2:3" x14ac:dyDescent="0.25">
      <c r="B34" s="25"/>
    </row>
    <row r="35" spans="2:3" x14ac:dyDescent="0.25">
      <c r="B35" s="25"/>
    </row>
  </sheetData>
  <phoneticPr fontId="27" type="noConversion"/>
  <conditionalFormatting sqref="B7">
    <cfRule type="duplicateValues" dxfId="8" priority="15"/>
  </conditionalFormatting>
  <conditionalFormatting sqref="B8">
    <cfRule type="duplicateValues" dxfId="7" priority="14"/>
  </conditionalFormatting>
  <conditionalFormatting sqref="A12:B12">
    <cfRule type="duplicateValues" dxfId="6" priority="13"/>
  </conditionalFormatting>
  <conditionalFormatting sqref="B2">
    <cfRule type="duplicateValues" dxfId="5" priority="12"/>
  </conditionalFormatting>
  <conditionalFormatting sqref="A13:B13 A15:B15">
    <cfRule type="duplicateValues" dxfId="4" priority="7"/>
  </conditionalFormatting>
  <conditionalFormatting sqref="A18">
    <cfRule type="duplicateValues" dxfId="3" priority="6"/>
  </conditionalFormatting>
  <conditionalFormatting sqref="A14:B14">
    <cfRule type="duplicateValues" dxfId="2" priority="5"/>
  </conditionalFormatting>
  <conditionalFormatting sqref="A17">
    <cfRule type="duplicateValues" dxfId="1" priority="4"/>
  </conditionalFormatting>
  <conditionalFormatting sqref="A16:B16">
    <cfRule type="duplicateValues" dxfId="0" priority="3"/>
  </conditionalFormatting>
  <pageMargins left="0.7" right="0.7" top="0.75" bottom="0.75" header="0.3" footer="0.3"/>
  <pageSetup paperSize="9" orientation="landscape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C18"/>
  <sheetViews>
    <sheetView workbookViewId="0">
      <selection activeCell="C1" sqref="C1"/>
    </sheetView>
  </sheetViews>
  <sheetFormatPr defaultColWidth="8.875" defaultRowHeight="14.3" x14ac:dyDescent="0.25"/>
  <cols>
    <col min="1" max="1" width="63.75" style="101" customWidth="1"/>
    <col min="2" max="2" width="27.25" style="101" customWidth="1"/>
    <col min="3" max="3" width="8.75" style="101" customWidth="1"/>
    <col min="4" max="16384" width="8.875" style="101"/>
  </cols>
  <sheetData>
    <row r="1" spans="1:3" x14ac:dyDescent="0.25">
      <c r="A1" s="119" t="s">
        <v>91</v>
      </c>
      <c r="B1" s="119" t="s">
        <v>90</v>
      </c>
      <c r="C1" s="120" t="s">
        <v>163</v>
      </c>
    </row>
    <row r="2" spans="1:3" x14ac:dyDescent="0.25">
      <c r="A2" s="121" t="s">
        <v>89</v>
      </c>
      <c r="B2" s="121" t="s">
        <v>147</v>
      </c>
      <c r="C2" s="122">
        <v>0.6</v>
      </c>
    </row>
    <row r="3" spans="1:3" x14ac:dyDescent="0.25">
      <c r="A3" s="121" t="s">
        <v>138</v>
      </c>
      <c r="B3" s="121" t="s">
        <v>144</v>
      </c>
      <c r="C3" s="122">
        <v>0.9</v>
      </c>
    </row>
    <row r="4" spans="1:3" x14ac:dyDescent="0.25">
      <c r="A4" s="121" t="s">
        <v>139</v>
      </c>
      <c r="B4" s="121" t="s">
        <v>143</v>
      </c>
      <c r="C4" s="122">
        <v>0.5</v>
      </c>
    </row>
    <row r="5" spans="1:3" x14ac:dyDescent="0.25">
      <c r="A5" s="121" t="s">
        <v>140</v>
      </c>
      <c r="B5" s="121" t="s">
        <v>142</v>
      </c>
      <c r="C5" s="122">
        <v>0.8</v>
      </c>
    </row>
    <row r="6" spans="1:3" x14ac:dyDescent="0.25">
      <c r="A6" s="121" t="s">
        <v>86</v>
      </c>
      <c r="B6" s="121" t="s">
        <v>149</v>
      </c>
      <c r="C6" s="122">
        <v>0.5</v>
      </c>
    </row>
    <row r="7" spans="1:3" x14ac:dyDescent="0.25">
      <c r="A7" s="121" t="s">
        <v>146</v>
      </c>
      <c r="B7" s="121" t="s">
        <v>145</v>
      </c>
      <c r="C7" s="122">
        <v>0.5</v>
      </c>
    </row>
    <row r="8" spans="1:3" x14ac:dyDescent="0.25">
      <c r="A8" s="121" t="s">
        <v>88</v>
      </c>
      <c r="B8" s="121" t="s">
        <v>150</v>
      </c>
      <c r="C8" s="122">
        <v>0.2</v>
      </c>
    </row>
    <row r="9" spans="1:3" ht="28.55" x14ac:dyDescent="0.25">
      <c r="A9" s="123" t="s">
        <v>87</v>
      </c>
      <c r="B9" s="124" t="s">
        <v>155</v>
      </c>
      <c r="C9" s="122">
        <v>0.3</v>
      </c>
    </row>
    <row r="10" spans="1:3" x14ac:dyDescent="0.25">
      <c r="A10" s="121" t="s">
        <v>85</v>
      </c>
      <c r="B10" s="121" t="s">
        <v>156</v>
      </c>
      <c r="C10" s="122">
        <v>0.5</v>
      </c>
    </row>
    <row r="11" spans="1:3" ht="28.55" x14ac:dyDescent="0.25">
      <c r="A11" s="125" t="s">
        <v>84</v>
      </c>
      <c r="B11" s="124" t="s">
        <v>151</v>
      </c>
      <c r="C11" s="122">
        <v>0.6</v>
      </c>
    </row>
    <row r="12" spans="1:3" ht="28.55" x14ac:dyDescent="0.25">
      <c r="A12" s="125" t="s">
        <v>152</v>
      </c>
      <c r="B12" s="124" t="s">
        <v>153</v>
      </c>
      <c r="C12" s="122">
        <v>0.3</v>
      </c>
    </row>
    <row r="13" spans="1:3" x14ac:dyDescent="0.25">
      <c r="A13" s="121" t="s">
        <v>157</v>
      </c>
      <c r="B13" s="121" t="s">
        <v>158</v>
      </c>
      <c r="C13" s="122">
        <v>0.5</v>
      </c>
    </row>
    <row r="14" spans="1:3" x14ac:dyDescent="0.25">
      <c r="A14" s="121" t="s">
        <v>83</v>
      </c>
      <c r="B14" s="121" t="s">
        <v>154</v>
      </c>
      <c r="C14" s="122">
        <v>0.7</v>
      </c>
    </row>
    <row r="15" spans="1:3" x14ac:dyDescent="0.25">
      <c r="A15" s="121" t="s">
        <v>78</v>
      </c>
      <c r="B15" s="121" t="s">
        <v>148</v>
      </c>
      <c r="C15" s="122">
        <v>1.8</v>
      </c>
    </row>
    <row r="16" spans="1:3" ht="59.95" customHeight="1" x14ac:dyDescent="0.25">
      <c r="A16" s="124" t="s">
        <v>159</v>
      </c>
      <c r="B16" s="123"/>
      <c r="C16" s="122">
        <v>0.5</v>
      </c>
    </row>
    <row r="17" spans="1:3" ht="71.349999999999994" x14ac:dyDescent="0.25">
      <c r="A17" s="124" t="s">
        <v>160</v>
      </c>
      <c r="B17" s="123"/>
      <c r="C17" s="122">
        <v>0.7</v>
      </c>
    </row>
    <row r="18" spans="1:3" x14ac:dyDescent="0.25">
      <c r="A18" s="124" t="s">
        <v>108</v>
      </c>
      <c r="B18" s="123"/>
      <c r="C18" s="122">
        <v>0.2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22"/>
  <sheetViews>
    <sheetView workbookViewId="0">
      <selection activeCell="H13" sqref="H13"/>
    </sheetView>
  </sheetViews>
  <sheetFormatPr defaultColWidth="8.75" defaultRowHeight="14.3" x14ac:dyDescent="0.25"/>
  <cols>
    <col min="1" max="1" width="19.75" style="15" customWidth="1"/>
    <col min="2" max="2" width="10.25" style="15" customWidth="1"/>
    <col min="3" max="3" width="46.25" style="15" bestFit="1" customWidth="1"/>
    <col min="4" max="4" width="22.375" style="15" customWidth="1"/>
    <col min="5" max="5" width="19.375" style="15" customWidth="1"/>
    <col min="6" max="6" width="17" style="5" customWidth="1"/>
    <col min="7" max="7" width="11.75" style="15" customWidth="1"/>
    <col min="8" max="16384" width="8.75" style="15"/>
  </cols>
  <sheetData>
    <row r="1" spans="1:7" ht="19.05" thickBot="1" x14ac:dyDescent="0.35">
      <c r="A1" s="217" t="s">
        <v>127</v>
      </c>
      <c r="B1" s="218"/>
      <c r="C1" s="219" t="s">
        <v>236</v>
      </c>
      <c r="D1" s="219"/>
      <c r="E1" s="219"/>
      <c r="F1" s="219"/>
      <c r="G1" s="219"/>
    </row>
    <row r="2" spans="1:7" ht="32.950000000000003" customHeight="1" thickBot="1" x14ac:dyDescent="0.3">
      <c r="A2" s="28"/>
      <c r="B2" s="29"/>
      <c r="C2" s="215" t="s">
        <v>14</v>
      </c>
      <c r="D2" s="215"/>
      <c r="E2" s="216"/>
      <c r="F2" s="30" t="s">
        <v>15</v>
      </c>
      <c r="G2" s="31" t="s">
        <v>16</v>
      </c>
    </row>
    <row r="3" spans="1:7" ht="15.8" customHeight="1" x14ac:dyDescent="0.25">
      <c r="A3" s="220" t="s">
        <v>17</v>
      </c>
      <c r="B3" s="222" t="s">
        <v>79</v>
      </c>
      <c r="C3" s="222" t="s">
        <v>193</v>
      </c>
      <c r="D3" s="225">
        <f>'Регламент ТО'!D67</f>
        <v>1.8</v>
      </c>
      <c r="E3" s="226"/>
      <c r="F3" s="229">
        <f>'Регламент ТО'!C69</f>
        <v>8000</v>
      </c>
      <c r="G3" s="231">
        <f>F3*D3</f>
        <v>14400</v>
      </c>
    </row>
    <row r="4" spans="1:7" ht="14.95" thickBot="1" x14ac:dyDescent="0.3">
      <c r="A4" s="221"/>
      <c r="B4" s="223"/>
      <c r="C4" s="224"/>
      <c r="D4" s="227"/>
      <c r="E4" s="228"/>
      <c r="F4" s="230"/>
      <c r="G4" s="232"/>
    </row>
    <row r="5" spans="1:7" ht="29.25" thickBot="1" x14ac:dyDescent="0.3">
      <c r="A5" s="30"/>
      <c r="B5" s="46"/>
      <c r="C5" s="32" t="s">
        <v>18</v>
      </c>
      <c r="D5" s="33" t="s">
        <v>24</v>
      </c>
      <c r="E5" s="33" t="s">
        <v>19</v>
      </c>
      <c r="F5" s="34" t="s">
        <v>20</v>
      </c>
      <c r="G5" s="35" t="s">
        <v>21</v>
      </c>
    </row>
    <row r="6" spans="1:7" ht="14.3" customHeight="1" x14ac:dyDescent="0.25">
      <c r="A6" s="206"/>
      <c r="B6" s="207"/>
      <c r="C6" s="81" t="str">
        <f>Материалы!A2</f>
        <v>ФИЛЬТР МАСЛЯНЫЙ T15/JT18/J42/T19/T1A/T11FL3/T1E/T19/T1D/A11/A13/J15/A21/A19/J69/S18D</v>
      </c>
      <c r="D6" s="82" t="str">
        <f>Материалы!B2</f>
        <v>480-1012010</v>
      </c>
      <c r="E6" s="83">
        <f>Материалы!E2</f>
        <v>1</v>
      </c>
      <c r="F6" s="84">
        <f>Материалы!F2</f>
        <v>911.51</v>
      </c>
      <c r="G6" s="85">
        <f>F6*E6</f>
        <v>911.51</v>
      </c>
    </row>
    <row r="7" spans="1:7" ht="14.3" customHeight="1" x14ac:dyDescent="0.25">
      <c r="A7" s="208"/>
      <c r="B7" s="209"/>
      <c r="C7" s="86" t="str">
        <f>Материалы!A21</f>
        <v>Тефлоновая смазка для выдвижных ручек</v>
      </c>
      <c r="D7" s="36">
        <f>Материалы!B21</f>
        <v>3258</v>
      </c>
      <c r="E7" s="37">
        <f>Материалы!E21</f>
        <v>1</v>
      </c>
      <c r="F7" s="105">
        <f>Материалы!C21</f>
        <v>512.82000000000005</v>
      </c>
      <c r="G7" s="38">
        <f>F7*E7</f>
        <v>512.82000000000005</v>
      </c>
    </row>
    <row r="8" spans="1:7" ht="14.3" customHeight="1" x14ac:dyDescent="0.25">
      <c r="A8" s="208"/>
      <c r="B8" s="209"/>
      <c r="C8" s="86" t="str">
        <f>Материалы!A3</f>
        <v>ПРОБКА ПОДДОНА ДВС СЛИВНАЯ МЕТАЛЛ</v>
      </c>
      <c r="D8" s="36" t="str">
        <f>Материалы!B3</f>
        <v>372-1009014</v>
      </c>
      <c r="E8" s="37">
        <f>Материалы!E3</f>
        <v>1</v>
      </c>
      <c r="F8" s="42">
        <f>Материалы!C3</f>
        <v>181.11</v>
      </c>
      <c r="G8" s="38">
        <f t="shared" ref="G8:G10" si="0">E8*F8</f>
        <v>181.11</v>
      </c>
    </row>
    <row r="9" spans="1:7" x14ac:dyDescent="0.25">
      <c r="A9" s="208"/>
      <c r="B9" s="209"/>
      <c r="C9" s="163" t="str">
        <f>Материалы!A5</f>
        <v>Масло моторное Exeed 0W-20 API SP, ILSAC GF-6A, нк. 200 л</v>
      </c>
      <c r="D9" s="36" t="str">
        <f>Материалы!B5</f>
        <v>EXEED0W20200</v>
      </c>
      <c r="E9" s="37">
        <f>Материалы!E5</f>
        <v>4.5</v>
      </c>
      <c r="F9" s="43">
        <f>Материалы!C5</f>
        <v>212261.86401515137</v>
      </c>
      <c r="G9" s="38">
        <f>(F9*E9)/200</f>
        <v>4775.8919403409054</v>
      </c>
    </row>
    <row r="10" spans="1:7" ht="14.3" customHeight="1" thickBot="1" x14ac:dyDescent="0.3">
      <c r="A10" s="208"/>
      <c r="B10" s="209"/>
      <c r="C10" s="87" t="str">
        <f>Материалы!A4</f>
        <v>ШАЙБА СЛИВНОЙ ПРОБКИ ДВС</v>
      </c>
      <c r="D10" s="88" t="str">
        <f>Материалы!B4</f>
        <v>372-1009017</v>
      </c>
      <c r="E10" s="89">
        <f>Материалы!E4</f>
        <v>1</v>
      </c>
      <c r="F10" s="90">
        <f>Материалы!C4</f>
        <v>53.69</v>
      </c>
      <c r="G10" s="91">
        <f t="shared" si="0"/>
        <v>53.69</v>
      </c>
    </row>
    <row r="11" spans="1:7" ht="15.8" customHeight="1" thickBot="1" x14ac:dyDescent="0.3">
      <c r="A11" s="210"/>
      <c r="B11" s="211"/>
      <c r="C11" s="212" t="s">
        <v>22</v>
      </c>
      <c r="D11" s="212"/>
      <c r="E11" s="212"/>
      <c r="F11" s="213"/>
      <c r="G11" s="39">
        <f>SUM(G6:G10)</f>
        <v>6435.0219403409055</v>
      </c>
    </row>
    <row r="12" spans="1:7" ht="24.8" customHeight="1" thickBot="1" x14ac:dyDescent="0.3">
      <c r="A12" s="214" t="s">
        <v>23</v>
      </c>
      <c r="B12" s="215"/>
      <c r="C12" s="215"/>
      <c r="D12" s="215"/>
      <c r="E12" s="215"/>
      <c r="F12" s="216"/>
      <c r="G12" s="40">
        <f>G11+G3</f>
        <v>20835.021940340906</v>
      </c>
    </row>
    <row r="13" spans="1:7" x14ac:dyDescent="0.25">
      <c r="G13" s="7"/>
    </row>
    <row r="14" spans="1:7" x14ac:dyDescent="0.25">
      <c r="A14" s="20"/>
    </row>
    <row r="15" spans="1:7" x14ac:dyDescent="0.25">
      <c r="A15" s="20"/>
    </row>
    <row r="16" spans="1:7" x14ac:dyDescent="0.25">
      <c r="A16" s="21"/>
    </row>
    <row r="17" spans="1:1" x14ac:dyDescent="0.25">
      <c r="A17" s="21"/>
    </row>
    <row r="18" spans="1:1" x14ac:dyDescent="0.25">
      <c r="A18" s="21"/>
    </row>
    <row r="19" spans="1:1" x14ac:dyDescent="0.25">
      <c r="A19" s="21"/>
    </row>
    <row r="20" spans="1:1" x14ac:dyDescent="0.25">
      <c r="A20" s="21"/>
    </row>
    <row r="21" spans="1:1" x14ac:dyDescent="0.25">
      <c r="A21" s="21"/>
    </row>
    <row r="22" spans="1:1" x14ac:dyDescent="0.25">
      <c r="A22" s="21"/>
    </row>
  </sheetData>
  <mergeCells count="12">
    <mergeCell ref="A6:B11"/>
    <mergeCell ref="C11:F11"/>
    <mergeCell ref="A12:F12"/>
    <mergeCell ref="A1:B1"/>
    <mergeCell ref="C1:G1"/>
    <mergeCell ref="C2:E2"/>
    <mergeCell ref="A3:A4"/>
    <mergeCell ref="B3:B4"/>
    <mergeCell ref="C3:C4"/>
    <mergeCell ref="D3:E4"/>
    <mergeCell ref="F3:F4"/>
    <mergeCell ref="G3:G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7"/>
  <sheetViews>
    <sheetView workbookViewId="0">
      <selection activeCell="J6" sqref="J6"/>
    </sheetView>
  </sheetViews>
  <sheetFormatPr defaultColWidth="8.75" defaultRowHeight="14.3" x14ac:dyDescent="0.25"/>
  <cols>
    <col min="1" max="1" width="19.75" style="15" customWidth="1"/>
    <col min="2" max="2" width="10.25" style="15" customWidth="1"/>
    <col min="3" max="3" width="65.875" style="15" bestFit="1" customWidth="1"/>
    <col min="4" max="4" width="22.375" style="15" customWidth="1"/>
    <col min="5" max="5" width="19.375" style="15" customWidth="1"/>
    <col min="6" max="6" width="17" style="5" customWidth="1"/>
    <col min="7" max="7" width="11.75" style="15" customWidth="1"/>
    <col min="8" max="16384" width="8.75" style="15"/>
  </cols>
  <sheetData>
    <row r="1" spans="1:7" ht="19.05" thickBot="1" x14ac:dyDescent="0.35">
      <c r="A1" s="217" t="s">
        <v>127</v>
      </c>
      <c r="B1" s="218"/>
      <c r="C1" s="219" t="s">
        <v>200</v>
      </c>
      <c r="D1" s="219"/>
      <c r="E1" s="219"/>
      <c r="F1" s="219"/>
      <c r="G1" s="219"/>
    </row>
    <row r="2" spans="1:7" ht="32.950000000000003" customHeight="1" thickBot="1" x14ac:dyDescent="0.3">
      <c r="A2" s="28"/>
      <c r="B2" s="29"/>
      <c r="C2" s="215" t="s">
        <v>14</v>
      </c>
      <c r="D2" s="215"/>
      <c r="E2" s="216"/>
      <c r="F2" s="30" t="s">
        <v>15</v>
      </c>
      <c r="G2" s="31" t="s">
        <v>16</v>
      </c>
    </row>
    <row r="3" spans="1:7" ht="15.8" customHeight="1" x14ac:dyDescent="0.25">
      <c r="A3" s="220" t="s">
        <v>17</v>
      </c>
      <c r="B3" s="222" t="s">
        <v>79</v>
      </c>
      <c r="C3" s="233" t="s">
        <v>194</v>
      </c>
      <c r="D3" s="225">
        <f>'Регламент ТО'!E67</f>
        <v>2.9</v>
      </c>
      <c r="E3" s="226"/>
      <c r="F3" s="229">
        <f>'Регламент ТО'!$C$69</f>
        <v>8000</v>
      </c>
      <c r="G3" s="231">
        <f>F3*D3</f>
        <v>23200</v>
      </c>
    </row>
    <row r="4" spans="1:7" ht="14.95" thickBot="1" x14ac:dyDescent="0.3">
      <c r="A4" s="221"/>
      <c r="B4" s="236"/>
      <c r="C4" s="234"/>
      <c r="D4" s="227"/>
      <c r="E4" s="228"/>
      <c r="F4" s="230"/>
      <c r="G4" s="232"/>
    </row>
    <row r="5" spans="1:7" ht="14.3" customHeight="1" x14ac:dyDescent="0.25">
      <c r="A5" s="220" t="s">
        <v>198</v>
      </c>
      <c r="B5" s="236"/>
      <c r="C5" s="234"/>
      <c r="D5" s="225">
        <f>'Регламент ТО'!E71</f>
        <v>0.5</v>
      </c>
      <c r="E5" s="226"/>
      <c r="F5" s="229">
        <f>'Регламент ТО'!$C$69</f>
        <v>8000</v>
      </c>
      <c r="G5" s="231">
        <f>F5*D5</f>
        <v>4000</v>
      </c>
    </row>
    <row r="6" spans="1:7" ht="14.95" thickBot="1" x14ac:dyDescent="0.3">
      <c r="A6" s="221"/>
      <c r="B6" s="223"/>
      <c r="C6" s="235"/>
      <c r="D6" s="227"/>
      <c r="E6" s="228"/>
      <c r="F6" s="230"/>
      <c r="G6" s="232"/>
    </row>
    <row r="7" spans="1:7" ht="29.25" thickBot="1" x14ac:dyDescent="0.3">
      <c r="A7" s="30"/>
      <c r="B7" s="74"/>
      <c r="C7" s="32" t="s">
        <v>18</v>
      </c>
      <c r="D7" s="33" t="s">
        <v>24</v>
      </c>
      <c r="E7" s="33" t="s">
        <v>19</v>
      </c>
      <c r="F7" s="34" t="s">
        <v>20</v>
      </c>
      <c r="G7" s="35" t="s">
        <v>21</v>
      </c>
    </row>
    <row r="8" spans="1:7" ht="14.3" customHeight="1" x14ac:dyDescent="0.25">
      <c r="A8" s="208"/>
      <c r="B8" s="240"/>
      <c r="C8" s="81" t="str">
        <f>Материалы!A2</f>
        <v>ФИЛЬТР МАСЛЯНЫЙ T15/JT18/J42/T19/T1A/T11FL3/T1E/T19/T1D/A11/A13/J15/A21/A19/J69/S18D</v>
      </c>
      <c r="D8" s="82" t="str">
        <f>Материалы!B2</f>
        <v>480-1012010</v>
      </c>
      <c r="E8" s="83">
        <f>Материалы!E2</f>
        <v>1</v>
      </c>
      <c r="F8" s="84">
        <f>Материалы!F2</f>
        <v>911.51</v>
      </c>
      <c r="G8" s="85">
        <f>F8*E8</f>
        <v>911.51</v>
      </c>
    </row>
    <row r="9" spans="1:7" ht="14.3" customHeight="1" x14ac:dyDescent="0.25">
      <c r="A9" s="208"/>
      <c r="B9" s="240"/>
      <c r="C9" s="86" t="str">
        <f>Материалы!A21</f>
        <v>Тефлоновая смазка для выдвижных ручек</v>
      </c>
      <c r="D9" s="36">
        <f>Материалы!B21</f>
        <v>3258</v>
      </c>
      <c r="E9" s="37">
        <f>Материалы!E21</f>
        <v>1</v>
      </c>
      <c r="F9" s="105">
        <f>Материалы!C21</f>
        <v>512.82000000000005</v>
      </c>
      <c r="G9" s="38">
        <f>F9*E9</f>
        <v>512.82000000000005</v>
      </c>
    </row>
    <row r="10" spans="1:7" ht="14.3" customHeight="1" x14ac:dyDescent="0.25">
      <c r="A10" s="208"/>
      <c r="B10" s="240"/>
      <c r="C10" s="126" t="str">
        <f>Материалы!A20</f>
        <v>Расходные материалы</v>
      </c>
      <c r="D10" s="127" t="str">
        <f>Материалы!B20</f>
        <v>rashodnik</v>
      </c>
      <c r="E10" s="128">
        <f>Материалы!E20</f>
        <v>1</v>
      </c>
      <c r="F10" s="41">
        <f>Материалы!C20</f>
        <v>900</v>
      </c>
      <c r="G10" s="129">
        <f>F10*E10</f>
        <v>900</v>
      </c>
    </row>
    <row r="11" spans="1:7" ht="14.3" customHeight="1" x14ac:dyDescent="0.25">
      <c r="A11" s="208"/>
      <c r="B11" s="240"/>
      <c r="C11" s="86" t="str">
        <f>Материалы!A3</f>
        <v>ПРОБКА ПОДДОНА ДВС СЛИВНАЯ МЕТАЛЛ</v>
      </c>
      <c r="D11" s="36" t="str">
        <f>Материалы!B3</f>
        <v>372-1009014</v>
      </c>
      <c r="E11" s="37">
        <f>Материалы!E3</f>
        <v>1</v>
      </c>
      <c r="F11" s="80">
        <f>Материалы!C3</f>
        <v>181.11</v>
      </c>
      <c r="G11" s="38">
        <f t="shared" ref="G11:G13" si="0">E11*F11</f>
        <v>181.11</v>
      </c>
    </row>
    <row r="12" spans="1:7" x14ac:dyDescent="0.25">
      <c r="A12" s="208"/>
      <c r="B12" s="240"/>
      <c r="C12" s="86" t="str">
        <f>Материалы!A5</f>
        <v>Масло моторное Exeed 0W-20 API SP, ILSAC GF-6A, нк. 200 л</v>
      </c>
      <c r="D12" s="36" t="str">
        <f>Материалы!B5</f>
        <v>EXEED0W20200</v>
      </c>
      <c r="E12" s="37">
        <f>Материалы!E5</f>
        <v>4.5</v>
      </c>
      <c r="F12" s="43">
        <f>Материалы!C5</f>
        <v>212261.86401515137</v>
      </c>
      <c r="G12" s="38">
        <f>(F12*E12)/200</f>
        <v>4775.8919403409054</v>
      </c>
    </row>
    <row r="13" spans="1:7" ht="14.3" customHeight="1" x14ac:dyDescent="0.25">
      <c r="A13" s="208"/>
      <c r="B13" s="240"/>
      <c r="C13" s="86" t="str">
        <f>Материалы!A4</f>
        <v>ШАЙБА СЛИВНОЙ ПРОБКИ ДВС</v>
      </c>
      <c r="D13" s="36" t="str">
        <f>Материалы!B4</f>
        <v>372-1009017</v>
      </c>
      <c r="E13" s="37">
        <f>Материалы!E4</f>
        <v>1</v>
      </c>
      <c r="F13" s="41">
        <f>Материалы!C4</f>
        <v>53.69</v>
      </c>
      <c r="G13" s="38">
        <f t="shared" si="0"/>
        <v>53.69</v>
      </c>
    </row>
    <row r="14" spans="1:7" ht="14.3" customHeight="1" x14ac:dyDescent="0.25">
      <c r="A14" s="208"/>
      <c r="B14" s="240"/>
      <c r="C14" s="86" t="str">
        <f>Материалы!A6</f>
        <v>ФИЛЬТР САЛОНА</v>
      </c>
      <c r="D14" s="36" t="str">
        <f>Материалы!B6</f>
        <v>301003303AA</v>
      </c>
      <c r="E14" s="37">
        <f>Материалы!E6</f>
        <v>1</v>
      </c>
      <c r="F14" s="41">
        <f>Материалы!C6</f>
        <v>5395.96</v>
      </c>
      <c r="G14" s="38">
        <f>E14*F14</f>
        <v>5395.96</v>
      </c>
    </row>
    <row r="15" spans="1:7" ht="14.3" customHeight="1" thickBot="1" x14ac:dyDescent="0.3">
      <c r="A15" s="208"/>
      <c r="B15" s="240"/>
      <c r="C15" s="87" t="str">
        <f>Материалы!A7</f>
        <v>ФИЛЬТР ВОЗДУШНЫЙ</v>
      </c>
      <c r="D15" s="88" t="str">
        <f>Материалы!B7</f>
        <v>151000342AA</v>
      </c>
      <c r="E15" s="89">
        <f>Материалы!E7</f>
        <v>1</v>
      </c>
      <c r="F15" s="90">
        <f>Материалы!C7</f>
        <v>5300.19</v>
      </c>
      <c r="G15" s="91">
        <f>E15*F15</f>
        <v>5300.19</v>
      </c>
    </row>
    <row r="16" spans="1:7" ht="14.3" customHeight="1" thickBot="1" x14ac:dyDescent="0.3">
      <c r="A16" s="208"/>
      <c r="B16" s="240"/>
      <c r="C16" s="237" t="s">
        <v>22</v>
      </c>
      <c r="D16" s="238"/>
      <c r="E16" s="238"/>
      <c r="F16" s="239"/>
      <c r="G16" s="158">
        <f>SUM(G8:G15)</f>
        <v>18031.171940340904</v>
      </c>
    </row>
    <row r="17" spans="1:7" ht="24.8" customHeight="1" thickBot="1" x14ac:dyDescent="0.3">
      <c r="A17" s="214" t="s">
        <v>196</v>
      </c>
      <c r="B17" s="215"/>
      <c r="C17" s="215"/>
      <c r="D17" s="215"/>
      <c r="E17" s="215"/>
      <c r="F17" s="216"/>
      <c r="G17" s="40">
        <f>G3+G5+G16</f>
        <v>45231.171940340908</v>
      </c>
    </row>
    <row r="18" spans="1:7" x14ac:dyDescent="0.25">
      <c r="F18" s="15"/>
    </row>
    <row r="19" spans="1:7" x14ac:dyDescent="0.25">
      <c r="A19" s="20"/>
      <c r="F19" s="15"/>
    </row>
    <row r="20" spans="1:7" x14ac:dyDescent="0.25">
      <c r="A20" s="20"/>
    </row>
    <row r="21" spans="1:7" x14ac:dyDescent="0.25">
      <c r="A21" s="21"/>
    </row>
    <row r="22" spans="1:7" x14ac:dyDescent="0.25">
      <c r="A22" s="21"/>
    </row>
    <row r="23" spans="1:7" x14ac:dyDescent="0.25">
      <c r="A23" s="21"/>
    </row>
    <row r="24" spans="1:7" x14ac:dyDescent="0.25">
      <c r="A24" s="21"/>
    </row>
    <row r="25" spans="1:7" x14ac:dyDescent="0.25">
      <c r="A25" s="21"/>
    </row>
    <row r="26" spans="1:7" x14ac:dyDescent="0.25">
      <c r="A26" s="21"/>
    </row>
    <row r="27" spans="1:7" x14ac:dyDescent="0.25">
      <c r="A27" s="21"/>
    </row>
  </sheetData>
  <mergeCells count="16">
    <mergeCell ref="A17:F17"/>
    <mergeCell ref="A1:B1"/>
    <mergeCell ref="C1:G1"/>
    <mergeCell ref="C2:E2"/>
    <mergeCell ref="A3:A4"/>
    <mergeCell ref="D3:E4"/>
    <mergeCell ref="F3:F4"/>
    <mergeCell ref="G3:G4"/>
    <mergeCell ref="A5:A6"/>
    <mergeCell ref="D5:E6"/>
    <mergeCell ref="F5:F6"/>
    <mergeCell ref="G5:G6"/>
    <mergeCell ref="C3:C6"/>
    <mergeCell ref="B3:B6"/>
    <mergeCell ref="C16:F16"/>
    <mergeCell ref="A8:B1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35"/>
  <sheetViews>
    <sheetView workbookViewId="0">
      <selection activeCell="G5" sqref="G5:G6"/>
    </sheetView>
  </sheetViews>
  <sheetFormatPr defaultColWidth="8.75" defaultRowHeight="14.3" x14ac:dyDescent="0.25"/>
  <cols>
    <col min="1" max="1" width="19.75" style="15" customWidth="1"/>
    <col min="2" max="2" width="10.25" style="15" customWidth="1"/>
    <col min="3" max="3" width="65.875" style="15" bestFit="1" customWidth="1"/>
    <col min="4" max="4" width="22.375" style="15" customWidth="1"/>
    <col min="5" max="5" width="19.375" style="15" customWidth="1"/>
    <col min="6" max="6" width="17" style="5" customWidth="1"/>
    <col min="7" max="7" width="11.75" style="15" customWidth="1"/>
    <col min="8" max="16384" width="8.75" style="15"/>
  </cols>
  <sheetData>
    <row r="1" spans="1:7" ht="19.05" thickBot="1" x14ac:dyDescent="0.35">
      <c r="A1" s="217" t="s">
        <v>127</v>
      </c>
      <c r="B1" s="218"/>
      <c r="C1" s="219" t="s">
        <v>199</v>
      </c>
      <c r="D1" s="219"/>
      <c r="E1" s="219"/>
      <c r="F1" s="219"/>
      <c r="G1" s="219"/>
    </row>
    <row r="2" spans="1:7" ht="32.950000000000003" customHeight="1" thickBot="1" x14ac:dyDescent="0.3">
      <c r="A2" s="28"/>
      <c r="B2" s="29"/>
      <c r="C2" s="215" t="s">
        <v>14</v>
      </c>
      <c r="D2" s="215"/>
      <c r="E2" s="216"/>
      <c r="F2" s="30" t="s">
        <v>15</v>
      </c>
      <c r="G2" s="31" t="s">
        <v>16</v>
      </c>
    </row>
    <row r="3" spans="1:7" ht="15.8" customHeight="1" x14ac:dyDescent="0.25">
      <c r="A3" s="220" t="s">
        <v>17</v>
      </c>
      <c r="B3" s="222" t="s">
        <v>79</v>
      </c>
      <c r="C3" s="233" t="s">
        <v>195</v>
      </c>
      <c r="D3" s="225">
        <f>'Регламент ТО'!$E$70</f>
        <v>2.9</v>
      </c>
      <c r="E3" s="226"/>
      <c r="F3" s="229">
        <f>'Регламент ТО'!$C$69</f>
        <v>8000</v>
      </c>
      <c r="G3" s="231">
        <f>F3*D3</f>
        <v>23200</v>
      </c>
    </row>
    <row r="4" spans="1:7" ht="14.95" thickBot="1" x14ac:dyDescent="0.3">
      <c r="A4" s="221"/>
      <c r="B4" s="236"/>
      <c r="C4" s="234"/>
      <c r="D4" s="227"/>
      <c r="E4" s="228"/>
      <c r="F4" s="230"/>
      <c r="G4" s="232"/>
    </row>
    <row r="5" spans="1:7" ht="14.3" customHeight="1" x14ac:dyDescent="0.25">
      <c r="A5" s="220" t="s">
        <v>198</v>
      </c>
      <c r="B5" s="236"/>
      <c r="C5" s="234"/>
      <c r="D5" s="225">
        <f>'Регламент ТО'!F71</f>
        <v>2.7</v>
      </c>
      <c r="E5" s="226"/>
      <c r="F5" s="229">
        <f>'Регламент ТО'!$C$69</f>
        <v>8000</v>
      </c>
      <c r="G5" s="231">
        <f>F5*D5</f>
        <v>21600</v>
      </c>
    </row>
    <row r="6" spans="1:7" ht="14.95" thickBot="1" x14ac:dyDescent="0.3">
      <c r="A6" s="221"/>
      <c r="B6" s="223"/>
      <c r="C6" s="235"/>
      <c r="D6" s="227"/>
      <c r="E6" s="228"/>
      <c r="F6" s="230"/>
      <c r="G6" s="232"/>
    </row>
    <row r="7" spans="1:7" ht="29.25" thickBot="1" x14ac:dyDescent="0.3">
      <c r="A7" s="30"/>
      <c r="B7" s="74"/>
      <c r="C7" s="32" t="s">
        <v>18</v>
      </c>
      <c r="D7" s="33" t="s">
        <v>24</v>
      </c>
      <c r="E7" s="33" t="s">
        <v>19</v>
      </c>
      <c r="F7" s="34" t="s">
        <v>20</v>
      </c>
      <c r="G7" s="35" t="s">
        <v>21</v>
      </c>
    </row>
    <row r="8" spans="1:7" ht="14.3" customHeight="1" x14ac:dyDescent="0.25">
      <c r="A8" s="206"/>
      <c r="B8" s="207"/>
      <c r="C8" s="81" t="str">
        <f>Материалы!A2</f>
        <v>ФИЛЬТР МАСЛЯНЫЙ T15/JT18/J42/T19/T1A/T11FL3/T1E/T19/T1D/A11/A13/J15/A21/A19/J69/S18D</v>
      </c>
      <c r="D8" s="82" t="str">
        <f>Материалы!B2</f>
        <v>480-1012010</v>
      </c>
      <c r="E8" s="83">
        <f>Материалы!E2</f>
        <v>1</v>
      </c>
      <c r="F8" s="84">
        <f>Материалы!F2</f>
        <v>911.51</v>
      </c>
      <c r="G8" s="85">
        <f>F8*E8</f>
        <v>911.51</v>
      </c>
    </row>
    <row r="9" spans="1:7" ht="14.3" customHeight="1" x14ac:dyDescent="0.25">
      <c r="A9" s="208"/>
      <c r="B9" s="209"/>
      <c r="C9" s="99" t="str">
        <f>Материалы!A21</f>
        <v>Тефлоновая смазка для выдвижных ручек</v>
      </c>
      <c r="D9" s="36">
        <f>Материалы!B21</f>
        <v>3258</v>
      </c>
      <c r="E9" s="37">
        <f>Материалы!E21</f>
        <v>1</v>
      </c>
      <c r="F9" s="105">
        <f>Материалы!C21</f>
        <v>512.82000000000005</v>
      </c>
      <c r="G9" s="38">
        <f>F9*E9</f>
        <v>512.82000000000005</v>
      </c>
    </row>
    <row r="10" spans="1:7" ht="14.3" customHeight="1" x14ac:dyDescent="0.25">
      <c r="A10" s="208"/>
      <c r="B10" s="209"/>
      <c r="C10" s="126" t="str">
        <f>Материалы!A20</f>
        <v>Расходные материалы</v>
      </c>
      <c r="D10" s="127" t="str">
        <f>Материалы!B20</f>
        <v>rashodnik</v>
      </c>
      <c r="E10" s="128">
        <f>Материалы!E20</f>
        <v>1</v>
      </c>
      <c r="F10" s="41">
        <f>Материалы!C20</f>
        <v>900</v>
      </c>
      <c r="G10" s="129">
        <f>F10*E10</f>
        <v>900</v>
      </c>
    </row>
    <row r="11" spans="1:7" ht="14.3" customHeight="1" x14ac:dyDescent="0.25">
      <c r="A11" s="208"/>
      <c r="B11" s="209"/>
      <c r="C11" s="86" t="str">
        <f>Материалы!A3</f>
        <v>ПРОБКА ПОДДОНА ДВС СЛИВНАЯ МЕТАЛЛ</v>
      </c>
      <c r="D11" s="36" t="str">
        <f>Материалы!B3</f>
        <v>372-1009014</v>
      </c>
      <c r="E11" s="37">
        <f>Материалы!E3</f>
        <v>1</v>
      </c>
      <c r="F11" s="80">
        <f>Материалы!C3</f>
        <v>181.11</v>
      </c>
      <c r="G11" s="38">
        <f t="shared" ref="G11:G13" si="0">E11*F11</f>
        <v>181.11</v>
      </c>
    </row>
    <row r="12" spans="1:7" x14ac:dyDescent="0.25">
      <c r="A12" s="208"/>
      <c r="B12" s="209"/>
      <c r="C12" s="86" t="str">
        <f>Материалы!A5</f>
        <v>Масло моторное Exeed 0W-20 API SP, ILSAC GF-6A, нк. 200 л</v>
      </c>
      <c r="D12" s="36" t="str">
        <f>Материалы!B5</f>
        <v>EXEED0W20200</v>
      </c>
      <c r="E12" s="37">
        <f>Материалы!E5</f>
        <v>4.5</v>
      </c>
      <c r="F12" s="43">
        <f>Материалы!C5</f>
        <v>212261.86401515137</v>
      </c>
      <c r="G12" s="38">
        <f>(F12*E12)/200</f>
        <v>4775.8919403409054</v>
      </c>
    </row>
    <row r="13" spans="1:7" ht="14.3" customHeight="1" x14ac:dyDescent="0.25">
      <c r="A13" s="208"/>
      <c r="B13" s="209"/>
      <c r="C13" s="102" t="str">
        <f>Материалы!A4</f>
        <v>ШАЙБА СЛИВНОЙ ПРОБКИ ДВС</v>
      </c>
      <c r="D13" s="103" t="str">
        <f>Материалы!B4</f>
        <v>372-1009017</v>
      </c>
      <c r="E13" s="104">
        <f>Материалы!E4</f>
        <v>1</v>
      </c>
      <c r="F13" s="105">
        <f>Материалы!C4</f>
        <v>53.69</v>
      </c>
      <c r="G13" s="157">
        <f t="shared" si="0"/>
        <v>53.69</v>
      </c>
    </row>
    <row r="14" spans="1:7" ht="14.3" customHeight="1" x14ac:dyDescent="0.25">
      <c r="A14" s="208"/>
      <c r="B14" s="209"/>
      <c r="C14" s="86" t="str">
        <f>Материалы!A6</f>
        <v>ФИЛЬТР САЛОНА</v>
      </c>
      <c r="D14" s="36" t="str">
        <f>Материалы!B6</f>
        <v>301003303AA</v>
      </c>
      <c r="E14" s="37">
        <f>Материалы!E6</f>
        <v>1</v>
      </c>
      <c r="F14" s="41">
        <f>Материалы!C6</f>
        <v>5395.96</v>
      </c>
      <c r="G14" s="38">
        <f>E14*F14</f>
        <v>5395.96</v>
      </c>
    </row>
    <row r="15" spans="1:7" ht="14.3" customHeight="1" thickBot="1" x14ac:dyDescent="0.3">
      <c r="A15" s="208"/>
      <c r="B15" s="209"/>
      <c r="C15" s="87" t="str">
        <f>Материалы!A7</f>
        <v>ФИЛЬТР ВОЗДУШНЫЙ</v>
      </c>
      <c r="D15" s="88" t="str">
        <f>Материалы!B7</f>
        <v>151000342AA</v>
      </c>
      <c r="E15" s="89">
        <f>Материалы!E7</f>
        <v>1</v>
      </c>
      <c r="F15" s="90">
        <f>Материалы!C7</f>
        <v>5300.19</v>
      </c>
      <c r="G15" s="91">
        <f>E15*F15</f>
        <v>5300.19</v>
      </c>
    </row>
    <row r="16" spans="1:7" ht="14.3" customHeight="1" thickBot="1" x14ac:dyDescent="0.3">
      <c r="A16" s="208"/>
      <c r="B16" s="209"/>
      <c r="C16" s="237" t="s">
        <v>22</v>
      </c>
      <c r="D16" s="238"/>
      <c r="E16" s="238"/>
      <c r="F16" s="239"/>
      <c r="G16" s="158">
        <f>SUM(G8:G15)</f>
        <v>18031.171940340904</v>
      </c>
    </row>
    <row r="17" spans="1:7" ht="14.3" customHeight="1" x14ac:dyDescent="0.25">
      <c r="A17" s="208"/>
      <c r="B17" s="209"/>
      <c r="C17" s="159" t="str">
        <f>Материалы!A11</f>
        <v>Антифриз «EXEED» ОАТ 1л.</v>
      </c>
      <c r="D17" s="160" t="str">
        <f>Материалы!B11</f>
        <v>EXEEDOAT1L</v>
      </c>
      <c r="E17" s="161">
        <f>Материалы!E11</f>
        <v>22</v>
      </c>
      <c r="F17" s="162">
        <f>Материалы!C11</f>
        <v>249.99547183481258</v>
      </c>
      <c r="G17" s="85">
        <f>(F17*E17)</f>
        <v>5499.900380365877</v>
      </c>
    </row>
    <row r="18" spans="1:7" ht="14.3" customHeight="1" x14ac:dyDescent="0.25">
      <c r="A18" s="208"/>
      <c r="B18" s="209"/>
      <c r="C18" s="102" t="str">
        <f>Материалы!A15</f>
        <v>Масло переднего тягового двигателя (трансмиссии)</v>
      </c>
      <c r="D18" s="103" t="str">
        <f>Материалы!B15</f>
        <v>351HHA-4004011AA10</v>
      </c>
      <c r="E18" s="104">
        <f>Материалы!E15</f>
        <v>4.8</v>
      </c>
      <c r="F18" s="105">
        <f>Материалы!C15</f>
        <v>2600.06</v>
      </c>
      <c r="G18" s="38">
        <f t="shared" ref="G18:G23" si="1">E18*F18</f>
        <v>12480.287999999999</v>
      </c>
    </row>
    <row r="19" spans="1:7" ht="14.3" customHeight="1" x14ac:dyDescent="0.25">
      <c r="A19" s="208"/>
      <c r="B19" s="209"/>
      <c r="C19" s="102" t="str">
        <f>Материалы!A16</f>
        <v>НАПОРНЫЙ ФИЛЬТР T26P/T22P/M1EP/T1JPHEV/T28P</v>
      </c>
      <c r="D19" s="103" t="str">
        <f>Материалы!B16</f>
        <v>125200000AA</v>
      </c>
      <c r="E19" s="104">
        <f>Материалы!E16</f>
        <v>1</v>
      </c>
      <c r="F19" s="105">
        <f>Материалы!C16</f>
        <v>1127.47</v>
      </c>
      <c r="G19" s="38">
        <f t="shared" si="1"/>
        <v>1127.47</v>
      </c>
    </row>
    <row r="20" spans="1:7" ht="14.3" customHeight="1" x14ac:dyDescent="0.25">
      <c r="A20" s="208"/>
      <c r="B20" s="209"/>
      <c r="C20" s="102" t="str">
        <f>Материалы!A17</f>
        <v>Прокладка корпуса фильтра переднего тягового мотора (трансмиссии)</v>
      </c>
      <c r="D20" s="103" t="str">
        <f>Материалы!B17</f>
        <v>125200041AA</v>
      </c>
      <c r="E20" s="104">
        <f>Материалы!E17</f>
        <v>1</v>
      </c>
      <c r="F20" s="105">
        <f>Материалы!C17</f>
        <v>215.51</v>
      </c>
      <c r="G20" s="38">
        <f t="shared" si="1"/>
        <v>215.51</v>
      </c>
    </row>
    <row r="21" spans="1:7" ht="14.3" customHeight="1" x14ac:dyDescent="0.25">
      <c r="A21" s="208"/>
      <c r="B21" s="209"/>
      <c r="C21" s="102" t="str">
        <f>Материалы!A18</f>
        <v>Сливная пробка переднего тягового двигателя (трансмиссии)</v>
      </c>
      <c r="D21" s="103" t="str">
        <f>Материалы!B18</f>
        <v>125100038AA</v>
      </c>
      <c r="E21" s="104">
        <f>Материалы!E18</f>
        <v>1</v>
      </c>
      <c r="F21" s="105">
        <f>Материалы!C18</f>
        <v>343.98</v>
      </c>
      <c r="G21" s="38">
        <f t="shared" si="1"/>
        <v>343.98</v>
      </c>
    </row>
    <row r="22" spans="1:7" ht="14.3" customHeight="1" x14ac:dyDescent="0.25">
      <c r="A22" s="208"/>
      <c r="B22" s="209"/>
      <c r="C22" s="102" t="str">
        <f>Материалы!A19</f>
        <v>ШАЙБА СЛИВНОГО БОЛТА КПП T1D/T1C/X-1PHEV/T18FL3PHEV</v>
      </c>
      <c r="D22" s="103" t="str">
        <f>Материалы!B19</f>
        <v>351HHA-1502191</v>
      </c>
      <c r="E22" s="104">
        <f>Материалы!E19</f>
        <v>1</v>
      </c>
      <c r="F22" s="105">
        <f>Материалы!C19</f>
        <v>142.02000000000001</v>
      </c>
      <c r="G22" s="38">
        <f t="shared" si="1"/>
        <v>142.02000000000001</v>
      </c>
    </row>
    <row r="23" spans="1:7" ht="14.3" customHeight="1" thickBot="1" x14ac:dyDescent="0.3">
      <c r="A23" s="208"/>
      <c r="B23" s="209"/>
      <c r="C23" s="87" t="str">
        <f>Материалы!A10</f>
        <v>Тормозная жидкость EXEED DOT4  (1л)</v>
      </c>
      <c r="D23" s="88">
        <f>Материалы!B10</f>
        <v>17321759</v>
      </c>
      <c r="E23" s="89">
        <f>Материалы!E10</f>
        <v>1</v>
      </c>
      <c r="F23" s="98">
        <f>Материалы!C10</f>
        <v>796.82291995130072</v>
      </c>
      <c r="G23" s="91">
        <f t="shared" si="1"/>
        <v>796.82291995130072</v>
      </c>
    </row>
    <row r="24" spans="1:7" ht="15.8" customHeight="1" thickBot="1" x14ac:dyDescent="0.3">
      <c r="A24" s="210"/>
      <c r="B24" s="211"/>
      <c r="C24" s="241" t="s">
        <v>197</v>
      </c>
      <c r="D24" s="212"/>
      <c r="E24" s="212"/>
      <c r="F24" s="213"/>
      <c r="G24" s="39">
        <f>SUM(G17:G23)</f>
        <v>20605.991300317175</v>
      </c>
    </row>
    <row r="25" spans="1:7" ht="24.8" customHeight="1" thickBot="1" x14ac:dyDescent="0.3">
      <c r="A25" s="214" t="s">
        <v>196</v>
      </c>
      <c r="B25" s="215"/>
      <c r="C25" s="215"/>
      <c r="D25" s="215"/>
      <c r="E25" s="215"/>
      <c r="F25" s="216"/>
      <c r="G25" s="40">
        <f>G3+G5+G16+G24</f>
        <v>83437.16324065809</v>
      </c>
    </row>
    <row r="26" spans="1:7" x14ac:dyDescent="0.25">
      <c r="G26" s="7"/>
    </row>
    <row r="27" spans="1:7" x14ac:dyDescent="0.25">
      <c r="A27" s="20"/>
    </row>
    <row r="28" spans="1:7" x14ac:dyDescent="0.25">
      <c r="A28" s="20"/>
      <c r="F28" s="15"/>
    </row>
    <row r="29" spans="1:7" x14ac:dyDescent="0.25">
      <c r="A29" s="21"/>
      <c r="F29" s="15"/>
    </row>
    <row r="30" spans="1:7" x14ac:dyDescent="0.25">
      <c r="A30" s="21"/>
      <c r="F30" s="15"/>
    </row>
    <row r="31" spans="1:7" x14ac:dyDescent="0.25">
      <c r="A31" s="21"/>
      <c r="F31" s="15"/>
    </row>
    <row r="32" spans="1:7" x14ac:dyDescent="0.25">
      <c r="A32" s="21"/>
      <c r="F32" s="15"/>
    </row>
    <row r="33" spans="1:6" x14ac:dyDescent="0.25">
      <c r="A33" s="21"/>
      <c r="F33" s="15"/>
    </row>
    <row r="34" spans="1:6" x14ac:dyDescent="0.25">
      <c r="A34" s="21"/>
      <c r="F34" s="15"/>
    </row>
    <row r="35" spans="1:6" x14ac:dyDescent="0.25">
      <c r="A35" s="21"/>
    </row>
  </sheetData>
  <mergeCells count="17">
    <mergeCell ref="C3:C6"/>
    <mergeCell ref="B3:B6"/>
    <mergeCell ref="A8:B24"/>
    <mergeCell ref="C16:F16"/>
    <mergeCell ref="A25:F25"/>
    <mergeCell ref="A1:B1"/>
    <mergeCell ref="C1:G1"/>
    <mergeCell ref="C2:E2"/>
    <mergeCell ref="A3:A4"/>
    <mergeCell ref="D3:E4"/>
    <mergeCell ref="F3:F4"/>
    <mergeCell ref="G3:G4"/>
    <mergeCell ref="C24:F24"/>
    <mergeCell ref="A5:A6"/>
    <mergeCell ref="D5:E6"/>
    <mergeCell ref="F5:F6"/>
    <mergeCell ref="G5:G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32"/>
  <sheetViews>
    <sheetView workbookViewId="0">
      <selection activeCell="G5" sqref="G5:G6"/>
    </sheetView>
  </sheetViews>
  <sheetFormatPr defaultColWidth="8.75" defaultRowHeight="14.3" x14ac:dyDescent="0.25"/>
  <cols>
    <col min="1" max="1" width="19.75" style="15" customWidth="1"/>
    <col min="2" max="2" width="10.25" style="15" customWidth="1"/>
    <col min="3" max="3" width="65.875" style="15" bestFit="1" customWidth="1"/>
    <col min="4" max="4" width="22.375" style="15" customWidth="1"/>
    <col min="5" max="5" width="19.375" style="15" customWidth="1"/>
    <col min="6" max="6" width="17" style="5" customWidth="1"/>
    <col min="7" max="7" width="11.75" style="15" customWidth="1"/>
    <col min="8" max="16384" width="8.75" style="15"/>
  </cols>
  <sheetData>
    <row r="1" spans="1:7" ht="19.05" thickBot="1" x14ac:dyDescent="0.35">
      <c r="A1" s="217" t="s">
        <v>127</v>
      </c>
      <c r="B1" s="218"/>
      <c r="C1" s="219" t="s">
        <v>206</v>
      </c>
      <c r="D1" s="219"/>
      <c r="E1" s="219"/>
      <c r="F1" s="219"/>
      <c r="G1" s="219"/>
    </row>
    <row r="2" spans="1:7" ht="32.950000000000003" customHeight="1" thickBot="1" x14ac:dyDescent="0.3">
      <c r="A2" s="28"/>
      <c r="B2" s="29"/>
      <c r="C2" s="215" t="s">
        <v>14</v>
      </c>
      <c r="D2" s="215"/>
      <c r="E2" s="216"/>
      <c r="F2" s="30" t="s">
        <v>15</v>
      </c>
      <c r="G2" s="31" t="s">
        <v>16</v>
      </c>
    </row>
    <row r="3" spans="1:7" ht="15.8" customHeight="1" x14ac:dyDescent="0.25">
      <c r="A3" s="220" t="s">
        <v>17</v>
      </c>
      <c r="B3" s="222" t="s">
        <v>79</v>
      </c>
      <c r="C3" s="233" t="s">
        <v>207</v>
      </c>
      <c r="D3" s="225">
        <f>'Регламент ТО'!$E$70</f>
        <v>2.9</v>
      </c>
      <c r="E3" s="226"/>
      <c r="F3" s="229">
        <f>'Регламент ТО'!$C$69</f>
        <v>8000</v>
      </c>
      <c r="G3" s="231">
        <f>F3*D3</f>
        <v>23200</v>
      </c>
    </row>
    <row r="4" spans="1:7" ht="14.95" thickBot="1" x14ac:dyDescent="0.3">
      <c r="A4" s="221"/>
      <c r="B4" s="236"/>
      <c r="C4" s="234"/>
      <c r="D4" s="227"/>
      <c r="E4" s="228"/>
      <c r="F4" s="230"/>
      <c r="G4" s="232"/>
    </row>
    <row r="5" spans="1:7" x14ac:dyDescent="0.25">
      <c r="A5" s="220" t="s">
        <v>198</v>
      </c>
      <c r="B5" s="236"/>
      <c r="C5" s="234"/>
      <c r="D5" s="225">
        <f>'Регламент ТО'!G71</f>
        <v>3.6</v>
      </c>
      <c r="E5" s="226"/>
      <c r="F5" s="229">
        <f>'Регламент ТО'!$C$69</f>
        <v>8000</v>
      </c>
      <c r="G5" s="231">
        <f>F5*D5</f>
        <v>28800</v>
      </c>
    </row>
    <row r="6" spans="1:7" ht="14.3" customHeight="1" thickBot="1" x14ac:dyDescent="0.3">
      <c r="A6" s="221"/>
      <c r="B6" s="223"/>
      <c r="C6" s="235"/>
      <c r="D6" s="227"/>
      <c r="E6" s="228"/>
      <c r="F6" s="230"/>
      <c r="G6" s="232"/>
    </row>
    <row r="7" spans="1:7" ht="14.3" customHeight="1" thickBot="1" x14ac:dyDescent="0.3">
      <c r="A7" s="30"/>
      <c r="B7" s="143"/>
      <c r="C7" s="32" t="s">
        <v>18</v>
      </c>
      <c r="D7" s="33" t="s">
        <v>24</v>
      </c>
      <c r="E7" s="33" t="s">
        <v>19</v>
      </c>
      <c r="F7" s="34" t="s">
        <v>20</v>
      </c>
      <c r="G7" s="35" t="s">
        <v>21</v>
      </c>
    </row>
    <row r="8" spans="1:7" ht="14.3" customHeight="1" x14ac:dyDescent="0.25">
      <c r="A8" s="206"/>
      <c r="B8" s="207"/>
      <c r="C8" s="81" t="str">
        <f>Материалы!A2</f>
        <v>ФИЛЬТР МАСЛЯНЫЙ T15/JT18/J42/T19/T1A/T11FL3/T1E/T19/T1D/A11/A13/J15/A21/A19/J69/S18D</v>
      </c>
      <c r="D8" s="82" t="str">
        <f>Материалы!B2</f>
        <v>480-1012010</v>
      </c>
      <c r="E8" s="83">
        <f>Материалы!E2</f>
        <v>1</v>
      </c>
      <c r="F8" s="84">
        <f>Материалы!F2</f>
        <v>911.51</v>
      </c>
      <c r="G8" s="85">
        <f>F8*E8</f>
        <v>911.51</v>
      </c>
    </row>
    <row r="9" spans="1:7" ht="14.3" customHeight="1" x14ac:dyDescent="0.25">
      <c r="A9" s="208"/>
      <c r="B9" s="209"/>
      <c r="C9" s="99" t="str">
        <f>Материалы!A21</f>
        <v>Тефлоновая смазка для выдвижных ручек</v>
      </c>
      <c r="D9" s="36">
        <f>Материалы!B21</f>
        <v>3258</v>
      </c>
      <c r="E9" s="37">
        <f>Материалы!E21</f>
        <v>1</v>
      </c>
      <c r="F9" s="105">
        <f>Материалы!C21</f>
        <v>512.82000000000005</v>
      </c>
      <c r="G9" s="38">
        <f>F9*E9</f>
        <v>512.82000000000005</v>
      </c>
    </row>
    <row r="10" spans="1:7" x14ac:dyDescent="0.25">
      <c r="A10" s="208"/>
      <c r="B10" s="209"/>
      <c r="C10" s="126" t="str">
        <f>Материалы!A20</f>
        <v>Расходные материалы</v>
      </c>
      <c r="D10" s="127" t="str">
        <f>Материалы!B20</f>
        <v>rashodnik</v>
      </c>
      <c r="E10" s="128">
        <f>Материалы!E20</f>
        <v>1</v>
      </c>
      <c r="F10" s="41">
        <f>Материалы!C20</f>
        <v>900</v>
      </c>
      <c r="G10" s="129">
        <f>F10*E10</f>
        <v>900</v>
      </c>
    </row>
    <row r="11" spans="1:7" ht="14.3" customHeight="1" x14ac:dyDescent="0.25">
      <c r="A11" s="208"/>
      <c r="B11" s="209"/>
      <c r="C11" s="86" t="str">
        <f>Материалы!A3</f>
        <v>ПРОБКА ПОДДОНА ДВС СЛИВНАЯ МЕТАЛЛ</v>
      </c>
      <c r="D11" s="36" t="str">
        <f>Материалы!B3</f>
        <v>372-1009014</v>
      </c>
      <c r="E11" s="37">
        <f>Материалы!E3</f>
        <v>1</v>
      </c>
      <c r="F11" s="80">
        <f>Материалы!C3</f>
        <v>181.11</v>
      </c>
      <c r="G11" s="38">
        <f t="shared" ref="G11:G13" si="0">E11*F11</f>
        <v>181.11</v>
      </c>
    </row>
    <row r="12" spans="1:7" ht="14.3" customHeight="1" x14ac:dyDescent="0.25">
      <c r="A12" s="208"/>
      <c r="B12" s="209"/>
      <c r="C12" s="86" t="str">
        <f>Материалы!A5</f>
        <v>Масло моторное Exeed 0W-20 API SP, ILSAC GF-6A, нк. 200 л</v>
      </c>
      <c r="D12" s="36" t="str">
        <f>Материалы!B5</f>
        <v>EXEED0W20200</v>
      </c>
      <c r="E12" s="37">
        <f>Материалы!E5</f>
        <v>4.5</v>
      </c>
      <c r="F12" s="43">
        <f>Материалы!C5</f>
        <v>212261.86401515137</v>
      </c>
      <c r="G12" s="38">
        <f>(F12*E12)/200</f>
        <v>4775.8919403409054</v>
      </c>
    </row>
    <row r="13" spans="1:7" ht="14.3" customHeight="1" x14ac:dyDescent="0.25">
      <c r="A13" s="208"/>
      <c r="B13" s="209"/>
      <c r="C13" s="102" t="str">
        <f>Материалы!A4</f>
        <v>ШАЙБА СЛИВНОЙ ПРОБКИ ДВС</v>
      </c>
      <c r="D13" s="103" t="str">
        <f>Материалы!B4</f>
        <v>372-1009017</v>
      </c>
      <c r="E13" s="104">
        <f>Материалы!E4</f>
        <v>1</v>
      </c>
      <c r="F13" s="105">
        <f>Материалы!C4</f>
        <v>53.69</v>
      </c>
      <c r="G13" s="157">
        <f t="shared" si="0"/>
        <v>53.69</v>
      </c>
    </row>
    <row r="14" spans="1:7" ht="14.3" customHeight="1" x14ac:dyDescent="0.25">
      <c r="A14" s="208"/>
      <c r="B14" s="209"/>
      <c r="C14" s="86" t="str">
        <f>Материалы!A6</f>
        <v>ФИЛЬТР САЛОНА</v>
      </c>
      <c r="D14" s="36" t="str">
        <f>Материалы!B6</f>
        <v>301003303AA</v>
      </c>
      <c r="E14" s="37">
        <f>Материалы!E6</f>
        <v>1</v>
      </c>
      <c r="F14" s="41">
        <f>Материалы!C6</f>
        <v>5395.96</v>
      </c>
      <c r="G14" s="38">
        <f>E14*F14</f>
        <v>5395.96</v>
      </c>
    </row>
    <row r="15" spans="1:7" ht="15.8" customHeight="1" thickBot="1" x14ac:dyDescent="0.3">
      <c r="A15" s="208"/>
      <c r="B15" s="209"/>
      <c r="C15" s="87" t="str">
        <f>Материалы!A7</f>
        <v>ФИЛЬТР ВОЗДУШНЫЙ</v>
      </c>
      <c r="D15" s="88" t="str">
        <f>Материалы!B7</f>
        <v>151000342AA</v>
      </c>
      <c r="E15" s="89">
        <f>Материалы!E7</f>
        <v>1</v>
      </c>
      <c r="F15" s="90">
        <f>Материалы!C7</f>
        <v>5300.19</v>
      </c>
      <c r="G15" s="91">
        <f>E15*F15</f>
        <v>5300.19</v>
      </c>
    </row>
    <row r="16" spans="1:7" ht="24.8" customHeight="1" thickBot="1" x14ac:dyDescent="0.3">
      <c r="A16" s="208"/>
      <c r="B16" s="209"/>
      <c r="C16" s="237" t="s">
        <v>22</v>
      </c>
      <c r="D16" s="238"/>
      <c r="E16" s="238"/>
      <c r="F16" s="239"/>
      <c r="G16" s="158">
        <f>SUM(G8:G15)</f>
        <v>18031.171940340904</v>
      </c>
    </row>
    <row r="17" spans="1:7" ht="14.95" customHeight="1" x14ac:dyDescent="0.25">
      <c r="A17" s="208"/>
      <c r="B17" s="240"/>
      <c r="C17" s="159" t="str">
        <f>Материалы!A11</f>
        <v>Антифриз «EXEED» ОАТ 1л.</v>
      </c>
      <c r="D17" s="160" t="str">
        <f>Материалы!B11</f>
        <v>EXEEDOAT1L</v>
      </c>
      <c r="E17" s="161">
        <f>Материалы!E11</f>
        <v>22</v>
      </c>
      <c r="F17" s="162">
        <f>Материалы!C11</f>
        <v>249.99547183481258</v>
      </c>
      <c r="G17" s="85">
        <f>(F17*E17)</f>
        <v>5499.900380365877</v>
      </c>
    </row>
    <row r="18" spans="1:7" ht="14.95" customHeight="1" x14ac:dyDescent="0.25">
      <c r="A18" s="208"/>
      <c r="B18" s="240"/>
      <c r="C18" s="102" t="str">
        <f>Материалы!A15</f>
        <v>Масло переднего тягового двигателя (трансмиссии)</v>
      </c>
      <c r="D18" s="103" t="str">
        <f>Материалы!B15</f>
        <v>351HHA-4004011AA10</v>
      </c>
      <c r="E18" s="104">
        <f>Материалы!E15</f>
        <v>4.8</v>
      </c>
      <c r="F18" s="105">
        <f>Материалы!C15</f>
        <v>2600.06</v>
      </c>
      <c r="G18" s="38">
        <f t="shared" ref="G18:G24" si="1">E18*F18</f>
        <v>12480.287999999999</v>
      </c>
    </row>
    <row r="19" spans="1:7" ht="14.95" customHeight="1" x14ac:dyDescent="0.25">
      <c r="A19" s="208"/>
      <c r="B19" s="240"/>
      <c r="C19" s="102" t="str">
        <f>Материалы!A16</f>
        <v>НАПОРНЫЙ ФИЛЬТР T26P/T22P/M1EP/T1JPHEV/T28P</v>
      </c>
      <c r="D19" s="103" t="str">
        <f>Материалы!B16</f>
        <v>125200000AA</v>
      </c>
      <c r="E19" s="104">
        <f>Материалы!E16</f>
        <v>1</v>
      </c>
      <c r="F19" s="105">
        <f>Материалы!C16</f>
        <v>1127.47</v>
      </c>
      <c r="G19" s="38">
        <f t="shared" si="1"/>
        <v>1127.47</v>
      </c>
    </row>
    <row r="20" spans="1:7" ht="14.95" customHeight="1" x14ac:dyDescent="0.25">
      <c r="A20" s="208"/>
      <c r="B20" s="240"/>
      <c r="C20" s="102" t="str">
        <f>Материалы!A17</f>
        <v>Прокладка корпуса фильтра переднего тягового мотора (трансмиссии)</v>
      </c>
      <c r="D20" s="103" t="str">
        <f>Материалы!B17</f>
        <v>125200041AA</v>
      </c>
      <c r="E20" s="104">
        <f>Материалы!E17</f>
        <v>1</v>
      </c>
      <c r="F20" s="105">
        <f>Материалы!C17</f>
        <v>215.51</v>
      </c>
      <c r="G20" s="38">
        <f t="shared" si="1"/>
        <v>215.51</v>
      </c>
    </row>
    <row r="21" spans="1:7" x14ac:dyDescent="0.25">
      <c r="A21" s="208"/>
      <c r="B21" s="240"/>
      <c r="C21" s="102" t="str">
        <f>Материалы!A18</f>
        <v>Сливная пробка переднего тягового двигателя (трансмиссии)</v>
      </c>
      <c r="D21" s="103" t="str">
        <f>Материалы!B18</f>
        <v>125100038AA</v>
      </c>
      <c r="E21" s="104">
        <f>Материалы!E18</f>
        <v>1</v>
      </c>
      <c r="F21" s="105">
        <f>Материалы!C18</f>
        <v>343.98</v>
      </c>
      <c r="G21" s="38">
        <f t="shared" si="1"/>
        <v>343.98</v>
      </c>
    </row>
    <row r="22" spans="1:7" x14ac:dyDescent="0.25">
      <c r="A22" s="208"/>
      <c r="B22" s="240"/>
      <c r="C22" s="102" t="str">
        <f>Материалы!A19</f>
        <v>ШАЙБА СЛИВНОГО БОЛТА КПП T1D/T1C/X-1PHEV/T18FL3PHEV</v>
      </c>
      <c r="D22" s="103" t="str">
        <f>Материалы!B19</f>
        <v>351HHA-1502191</v>
      </c>
      <c r="E22" s="104">
        <f>Материалы!E19</f>
        <v>1</v>
      </c>
      <c r="F22" s="105">
        <f>Материалы!C19</f>
        <v>142.02000000000001</v>
      </c>
      <c r="G22" s="38">
        <f t="shared" si="1"/>
        <v>142.02000000000001</v>
      </c>
    </row>
    <row r="23" spans="1:7" x14ac:dyDescent="0.25">
      <c r="A23" s="208"/>
      <c r="B23" s="240"/>
      <c r="C23" s="86" t="str">
        <f>Материалы!A10</f>
        <v>Тормозная жидкость EXEED DOT4  (1л)</v>
      </c>
      <c r="D23" s="36">
        <f>Материалы!B10</f>
        <v>17321759</v>
      </c>
      <c r="E23" s="37">
        <f>Материалы!E10</f>
        <v>1</v>
      </c>
      <c r="F23" s="43">
        <f>Материалы!C10</f>
        <v>796.82291995130072</v>
      </c>
      <c r="G23" s="38">
        <f t="shared" si="1"/>
        <v>796.82291995130072</v>
      </c>
    </row>
    <row r="24" spans="1:7" x14ac:dyDescent="0.25">
      <c r="A24" s="208"/>
      <c r="B24" s="240"/>
      <c r="C24" s="86" t="str">
        <f>Материалы!A8</f>
        <v>СВЕЧА ЗАЖИГАНИЯ T28P/M1EP/T1P-PHEV/T1JPHEV/T1EJP/T22PHEV/E0Y/T26P</v>
      </c>
      <c r="D24" s="36" t="str">
        <f>Материалы!B8</f>
        <v>111200018AA</v>
      </c>
      <c r="E24" s="37">
        <f>Материалы!E8</f>
        <v>4</v>
      </c>
      <c r="F24" s="41">
        <f>Материалы!C8</f>
        <v>2093.46</v>
      </c>
      <c r="G24" s="38">
        <f t="shared" si="1"/>
        <v>8373.84</v>
      </c>
    </row>
    <row r="25" spans="1:7" ht="14.95" thickBot="1" x14ac:dyDescent="0.3">
      <c r="A25" s="208"/>
      <c r="B25" s="240"/>
      <c r="C25" s="87" t="str">
        <f>Материалы!A12</f>
        <v>ФИЛЬТР БАКА (АДСОРБЕР) T18FL3PHEV/T1DPHEV</v>
      </c>
      <c r="D25" s="88" t="str">
        <f>Материалы!B12</f>
        <v>155000485AA</v>
      </c>
      <c r="E25" s="89">
        <f>Материалы!E12</f>
        <v>1</v>
      </c>
      <c r="F25" s="90">
        <f>Материалы!C12</f>
        <v>2611.38</v>
      </c>
      <c r="G25" s="91">
        <f>F25*E25</f>
        <v>2611.38</v>
      </c>
    </row>
    <row r="26" spans="1:7" ht="14.95" thickBot="1" x14ac:dyDescent="0.3">
      <c r="A26" s="210"/>
      <c r="B26" s="211"/>
      <c r="C26" s="241" t="s">
        <v>197</v>
      </c>
      <c r="D26" s="212"/>
      <c r="E26" s="212"/>
      <c r="F26" s="213"/>
      <c r="G26" s="39">
        <f>SUM(G17:G25)</f>
        <v>31591.211300317176</v>
      </c>
    </row>
    <row r="27" spans="1:7" ht="14.95" thickBot="1" x14ac:dyDescent="0.3">
      <c r="A27" s="214" t="s">
        <v>196</v>
      </c>
      <c r="B27" s="215"/>
      <c r="C27" s="215"/>
      <c r="D27" s="215"/>
      <c r="E27" s="215"/>
      <c r="F27" s="216"/>
      <c r="G27" s="40">
        <f>G3+G5+G16+G26</f>
        <v>101622.38324065809</v>
      </c>
    </row>
    <row r="28" spans="1:7" x14ac:dyDescent="0.25">
      <c r="A28" s="21"/>
    </row>
    <row r="31" spans="1:7" x14ac:dyDescent="0.25">
      <c r="F31" s="15"/>
    </row>
    <row r="32" spans="1:7" x14ac:dyDescent="0.25">
      <c r="F32" s="15"/>
    </row>
  </sheetData>
  <mergeCells count="17">
    <mergeCell ref="A1:B1"/>
    <mergeCell ref="C1:G1"/>
    <mergeCell ref="C2:E2"/>
    <mergeCell ref="A3:A4"/>
    <mergeCell ref="D3:E4"/>
    <mergeCell ref="F3:F4"/>
    <mergeCell ref="G3:G4"/>
    <mergeCell ref="B3:B6"/>
    <mergeCell ref="C3:C6"/>
    <mergeCell ref="A5:A6"/>
    <mergeCell ref="D5:E6"/>
    <mergeCell ref="A27:F27"/>
    <mergeCell ref="F5:F6"/>
    <mergeCell ref="G5:G6"/>
    <mergeCell ref="A8:B26"/>
    <mergeCell ref="C16:F16"/>
    <mergeCell ref="C26:F26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35"/>
  <sheetViews>
    <sheetView workbookViewId="0">
      <selection activeCell="C26" sqref="C26:G27"/>
    </sheetView>
  </sheetViews>
  <sheetFormatPr defaultColWidth="8.75" defaultRowHeight="14.3" x14ac:dyDescent="0.25"/>
  <cols>
    <col min="1" max="1" width="19.75" style="15" customWidth="1"/>
    <col min="2" max="2" width="10.25" style="15" customWidth="1"/>
    <col min="3" max="3" width="65.875" style="15" bestFit="1" customWidth="1"/>
    <col min="4" max="4" width="22.375" style="15" customWidth="1"/>
    <col min="5" max="5" width="19.375" style="15" customWidth="1"/>
    <col min="6" max="6" width="17" style="5" customWidth="1"/>
    <col min="7" max="7" width="11.75" style="15" customWidth="1"/>
    <col min="8" max="16384" width="8.75" style="15"/>
  </cols>
  <sheetData>
    <row r="1" spans="1:7" ht="19.05" thickBot="1" x14ac:dyDescent="0.35">
      <c r="A1" s="217" t="s">
        <v>127</v>
      </c>
      <c r="B1" s="218"/>
      <c r="C1" s="219" t="s">
        <v>208</v>
      </c>
      <c r="D1" s="219"/>
      <c r="E1" s="219"/>
      <c r="F1" s="219"/>
      <c r="G1" s="219"/>
    </row>
    <row r="2" spans="1:7" ht="32.950000000000003" customHeight="1" thickBot="1" x14ac:dyDescent="0.3">
      <c r="A2" s="28"/>
      <c r="B2" s="29"/>
      <c r="C2" s="215" t="s">
        <v>14</v>
      </c>
      <c r="D2" s="215"/>
      <c r="E2" s="216"/>
      <c r="F2" s="30" t="s">
        <v>15</v>
      </c>
      <c r="G2" s="31" t="s">
        <v>16</v>
      </c>
    </row>
    <row r="3" spans="1:7" ht="15.8" customHeight="1" x14ac:dyDescent="0.25">
      <c r="A3" s="220" t="s">
        <v>17</v>
      </c>
      <c r="B3" s="222" t="s">
        <v>79</v>
      </c>
      <c r="C3" s="233" t="s">
        <v>209</v>
      </c>
      <c r="D3" s="225">
        <f>'Регламент ТО'!$E$70</f>
        <v>2.9</v>
      </c>
      <c r="E3" s="226"/>
      <c r="F3" s="229">
        <f>'Регламент ТО'!$C$69</f>
        <v>8000</v>
      </c>
      <c r="G3" s="231">
        <f>F3*D3</f>
        <v>23200</v>
      </c>
    </row>
    <row r="4" spans="1:7" ht="14.95" thickBot="1" x14ac:dyDescent="0.3">
      <c r="A4" s="221"/>
      <c r="B4" s="236"/>
      <c r="C4" s="234"/>
      <c r="D4" s="227"/>
      <c r="E4" s="228"/>
      <c r="F4" s="230"/>
      <c r="G4" s="232"/>
    </row>
    <row r="5" spans="1:7" x14ac:dyDescent="0.25">
      <c r="A5" s="220" t="s">
        <v>198</v>
      </c>
      <c r="B5" s="236"/>
      <c r="C5" s="234"/>
      <c r="D5" s="225">
        <f>'Регламент ТО'!H71</f>
        <v>4.0999999999999996</v>
      </c>
      <c r="E5" s="226"/>
      <c r="F5" s="229">
        <f>'Регламент ТО'!$C$69</f>
        <v>8000</v>
      </c>
      <c r="G5" s="231">
        <f>F5*D5</f>
        <v>32800</v>
      </c>
    </row>
    <row r="6" spans="1:7" ht="14.3" customHeight="1" thickBot="1" x14ac:dyDescent="0.3">
      <c r="A6" s="221"/>
      <c r="B6" s="223"/>
      <c r="C6" s="235"/>
      <c r="D6" s="227"/>
      <c r="E6" s="228"/>
      <c r="F6" s="230"/>
      <c r="G6" s="232"/>
    </row>
    <row r="7" spans="1:7" ht="14.3" customHeight="1" thickBot="1" x14ac:dyDescent="0.3">
      <c r="A7" s="30"/>
      <c r="B7" s="143"/>
      <c r="C7" s="32" t="s">
        <v>18</v>
      </c>
      <c r="D7" s="33" t="s">
        <v>24</v>
      </c>
      <c r="E7" s="33" t="s">
        <v>19</v>
      </c>
      <c r="F7" s="34" t="s">
        <v>20</v>
      </c>
      <c r="G7" s="35" t="s">
        <v>21</v>
      </c>
    </row>
    <row r="8" spans="1:7" ht="14.3" customHeight="1" x14ac:dyDescent="0.25">
      <c r="A8" s="206"/>
      <c r="B8" s="207"/>
      <c r="C8" s="81" t="str">
        <f>Материалы!A2</f>
        <v>ФИЛЬТР МАСЛЯНЫЙ T15/JT18/J42/T19/T1A/T11FL3/T1E/T19/T1D/A11/A13/J15/A21/A19/J69/S18D</v>
      </c>
      <c r="D8" s="82" t="str">
        <f>Материалы!B2</f>
        <v>480-1012010</v>
      </c>
      <c r="E8" s="83">
        <f>Материалы!E2</f>
        <v>1</v>
      </c>
      <c r="F8" s="84">
        <f>Материалы!F2</f>
        <v>911.51</v>
      </c>
      <c r="G8" s="85">
        <f>F8*E8</f>
        <v>911.51</v>
      </c>
    </row>
    <row r="9" spans="1:7" ht="14.3" customHeight="1" x14ac:dyDescent="0.25">
      <c r="A9" s="208"/>
      <c r="B9" s="209"/>
      <c r="C9" s="99" t="str">
        <f>Материалы!A21</f>
        <v>Тефлоновая смазка для выдвижных ручек</v>
      </c>
      <c r="D9" s="36">
        <f>Материалы!B21</f>
        <v>3258</v>
      </c>
      <c r="E9" s="37">
        <f>Материалы!E21</f>
        <v>1</v>
      </c>
      <c r="F9" s="105">
        <f>Материалы!C21</f>
        <v>512.82000000000005</v>
      </c>
      <c r="G9" s="38">
        <f>F9*E9</f>
        <v>512.82000000000005</v>
      </c>
    </row>
    <row r="10" spans="1:7" x14ac:dyDescent="0.25">
      <c r="A10" s="208"/>
      <c r="B10" s="209"/>
      <c r="C10" s="126" t="str">
        <f>Материалы!A20</f>
        <v>Расходные материалы</v>
      </c>
      <c r="D10" s="127" t="str">
        <f>Материалы!B20</f>
        <v>rashodnik</v>
      </c>
      <c r="E10" s="128">
        <f>Материалы!E20</f>
        <v>1</v>
      </c>
      <c r="F10" s="41">
        <f>Материалы!C20</f>
        <v>900</v>
      </c>
      <c r="G10" s="129">
        <f>F10*E10</f>
        <v>900</v>
      </c>
    </row>
    <row r="11" spans="1:7" ht="14.3" customHeight="1" x14ac:dyDescent="0.25">
      <c r="A11" s="208"/>
      <c r="B11" s="209"/>
      <c r="C11" s="86" t="str">
        <f>Материалы!A3</f>
        <v>ПРОБКА ПОДДОНА ДВС СЛИВНАЯ МЕТАЛЛ</v>
      </c>
      <c r="D11" s="36" t="str">
        <f>Материалы!B3</f>
        <v>372-1009014</v>
      </c>
      <c r="E11" s="37">
        <f>Материалы!E3</f>
        <v>1</v>
      </c>
      <c r="F11" s="80">
        <f>Материалы!C3</f>
        <v>181.11</v>
      </c>
      <c r="G11" s="38">
        <f t="shared" ref="G11:G13" si="0">E11*F11</f>
        <v>181.11</v>
      </c>
    </row>
    <row r="12" spans="1:7" ht="14.3" customHeight="1" x14ac:dyDescent="0.25">
      <c r="A12" s="208"/>
      <c r="B12" s="209"/>
      <c r="C12" s="86" t="str">
        <f>Материалы!A5</f>
        <v>Масло моторное Exeed 0W-20 API SP, ILSAC GF-6A, нк. 200 л</v>
      </c>
      <c r="D12" s="36" t="str">
        <f>Материалы!B5</f>
        <v>EXEED0W20200</v>
      </c>
      <c r="E12" s="37">
        <f>Материалы!E5</f>
        <v>4.5</v>
      </c>
      <c r="F12" s="43">
        <f>Материалы!C5</f>
        <v>212261.86401515137</v>
      </c>
      <c r="G12" s="38">
        <f>(F12*E12)/200</f>
        <v>4775.8919403409054</v>
      </c>
    </row>
    <row r="13" spans="1:7" ht="14.3" customHeight="1" x14ac:dyDescent="0.25">
      <c r="A13" s="208"/>
      <c r="B13" s="209"/>
      <c r="C13" s="102" t="str">
        <f>Материалы!A4</f>
        <v>ШАЙБА СЛИВНОЙ ПРОБКИ ДВС</v>
      </c>
      <c r="D13" s="103" t="str">
        <f>Материалы!B4</f>
        <v>372-1009017</v>
      </c>
      <c r="E13" s="104">
        <f>Материалы!E4</f>
        <v>1</v>
      </c>
      <c r="F13" s="105">
        <f>Материалы!C4</f>
        <v>53.69</v>
      </c>
      <c r="G13" s="157">
        <f t="shared" si="0"/>
        <v>53.69</v>
      </c>
    </row>
    <row r="14" spans="1:7" ht="14.3" customHeight="1" x14ac:dyDescent="0.25">
      <c r="A14" s="208"/>
      <c r="B14" s="209"/>
      <c r="C14" s="86" t="str">
        <f>Материалы!A6</f>
        <v>ФИЛЬТР САЛОНА</v>
      </c>
      <c r="D14" s="36" t="str">
        <f>Материалы!B6</f>
        <v>301003303AA</v>
      </c>
      <c r="E14" s="37">
        <f>Материалы!E6</f>
        <v>1</v>
      </c>
      <c r="F14" s="41">
        <f>Материалы!C6</f>
        <v>5395.96</v>
      </c>
      <c r="G14" s="38">
        <f>E14*F14</f>
        <v>5395.96</v>
      </c>
    </row>
    <row r="15" spans="1:7" ht="14.3" customHeight="1" thickBot="1" x14ac:dyDescent="0.3">
      <c r="A15" s="208"/>
      <c r="B15" s="209"/>
      <c r="C15" s="87" t="str">
        <f>Материалы!A7</f>
        <v>ФИЛЬТР ВОЗДУШНЫЙ</v>
      </c>
      <c r="D15" s="88" t="str">
        <f>Материалы!B7</f>
        <v>151000342AA</v>
      </c>
      <c r="E15" s="89">
        <f>Материалы!E7</f>
        <v>1</v>
      </c>
      <c r="F15" s="90">
        <f>Материалы!C7</f>
        <v>5300.19</v>
      </c>
      <c r="G15" s="91">
        <f>E15*F15</f>
        <v>5300.19</v>
      </c>
    </row>
    <row r="16" spans="1:7" ht="14.3" customHeight="1" thickBot="1" x14ac:dyDescent="0.3">
      <c r="A16" s="208"/>
      <c r="B16" s="209"/>
      <c r="C16" s="237" t="s">
        <v>22</v>
      </c>
      <c r="D16" s="238"/>
      <c r="E16" s="238"/>
      <c r="F16" s="239"/>
      <c r="G16" s="158">
        <f>SUM(G8:G15)</f>
        <v>18031.171940340904</v>
      </c>
    </row>
    <row r="17" spans="1:7" ht="14.3" customHeight="1" x14ac:dyDescent="0.25">
      <c r="A17" s="208"/>
      <c r="B17" s="240"/>
      <c r="C17" s="159" t="str">
        <f>Материалы!A11</f>
        <v>Антифриз «EXEED» ОАТ 1л.</v>
      </c>
      <c r="D17" s="160" t="str">
        <f>Материалы!B11</f>
        <v>EXEEDOAT1L</v>
      </c>
      <c r="E17" s="161">
        <f>Материалы!E11</f>
        <v>22</v>
      </c>
      <c r="F17" s="162">
        <f>Материалы!C11</f>
        <v>249.99547183481258</v>
      </c>
      <c r="G17" s="85">
        <f>(F17*E17)</f>
        <v>5499.900380365877</v>
      </c>
    </row>
    <row r="18" spans="1:7" ht="14.3" customHeight="1" x14ac:dyDescent="0.25">
      <c r="A18" s="208"/>
      <c r="B18" s="240"/>
      <c r="C18" s="102" t="str">
        <f>Материалы!A15</f>
        <v>Масло переднего тягового двигателя (трансмиссии)</v>
      </c>
      <c r="D18" s="103" t="str">
        <f>Материалы!B15</f>
        <v>351HHA-4004011AA10</v>
      </c>
      <c r="E18" s="104">
        <f>Материалы!E15</f>
        <v>4.8</v>
      </c>
      <c r="F18" s="105">
        <f>Материалы!C15</f>
        <v>2600.06</v>
      </c>
      <c r="G18" s="38">
        <f t="shared" ref="G18:G24" si="1">E18*F18</f>
        <v>12480.287999999999</v>
      </c>
    </row>
    <row r="19" spans="1:7" ht="14.3" customHeight="1" x14ac:dyDescent="0.25">
      <c r="A19" s="208"/>
      <c r="B19" s="240"/>
      <c r="C19" s="102" t="str">
        <f>Материалы!A16</f>
        <v>НАПОРНЫЙ ФИЛЬТР T26P/T22P/M1EP/T1JPHEV/T28P</v>
      </c>
      <c r="D19" s="103" t="str">
        <f>Материалы!B16</f>
        <v>125200000AA</v>
      </c>
      <c r="E19" s="104">
        <f>Материалы!E16</f>
        <v>1</v>
      </c>
      <c r="F19" s="105">
        <f>Материалы!C16</f>
        <v>1127.47</v>
      </c>
      <c r="G19" s="38">
        <f t="shared" si="1"/>
        <v>1127.47</v>
      </c>
    </row>
    <row r="20" spans="1:7" ht="14.3" customHeight="1" x14ac:dyDescent="0.25">
      <c r="A20" s="208"/>
      <c r="B20" s="240"/>
      <c r="C20" s="102" t="str">
        <f>Материалы!A17</f>
        <v>Прокладка корпуса фильтра переднего тягового мотора (трансмиссии)</v>
      </c>
      <c r="D20" s="103" t="str">
        <f>Материалы!B17</f>
        <v>125200041AA</v>
      </c>
      <c r="E20" s="104">
        <f>Материалы!E17</f>
        <v>1</v>
      </c>
      <c r="F20" s="105">
        <f>Материалы!C17</f>
        <v>215.51</v>
      </c>
      <c r="G20" s="38">
        <f t="shared" si="1"/>
        <v>215.51</v>
      </c>
    </row>
    <row r="21" spans="1:7" ht="15.8" customHeight="1" x14ac:dyDescent="0.25">
      <c r="A21" s="208"/>
      <c r="B21" s="240"/>
      <c r="C21" s="102" t="str">
        <f>Материалы!A18</f>
        <v>Сливная пробка переднего тягового двигателя (трансмиссии)</v>
      </c>
      <c r="D21" s="103" t="str">
        <f>Материалы!B18</f>
        <v>125100038AA</v>
      </c>
      <c r="E21" s="104">
        <f>Материалы!E18</f>
        <v>1</v>
      </c>
      <c r="F21" s="105">
        <f>Материалы!C18</f>
        <v>343.98</v>
      </c>
      <c r="G21" s="38">
        <f t="shared" si="1"/>
        <v>343.98</v>
      </c>
    </row>
    <row r="22" spans="1:7" ht="24.8" customHeight="1" x14ac:dyDescent="0.25">
      <c r="A22" s="208"/>
      <c r="B22" s="240"/>
      <c r="C22" s="102" t="str">
        <f>Материалы!A19</f>
        <v>ШАЙБА СЛИВНОГО БОЛТА КПП T1D/T1C/X-1PHEV/T18FL3PHEV</v>
      </c>
      <c r="D22" s="103" t="str">
        <f>Материалы!B19</f>
        <v>351HHA-1502191</v>
      </c>
      <c r="E22" s="104">
        <f>Материалы!E19</f>
        <v>1</v>
      </c>
      <c r="F22" s="105">
        <f>Материалы!C19</f>
        <v>142.02000000000001</v>
      </c>
      <c r="G22" s="38">
        <f t="shared" si="1"/>
        <v>142.02000000000001</v>
      </c>
    </row>
    <row r="23" spans="1:7" x14ac:dyDescent="0.25">
      <c r="A23" s="208"/>
      <c r="B23" s="240"/>
      <c r="C23" s="86" t="str">
        <f>Материалы!A10</f>
        <v>Тормозная жидкость EXEED DOT4  (1л)</v>
      </c>
      <c r="D23" s="36">
        <f>Материалы!B10</f>
        <v>17321759</v>
      </c>
      <c r="E23" s="37">
        <f>Материалы!E10</f>
        <v>1</v>
      </c>
      <c r="F23" s="43">
        <f>Материалы!C10</f>
        <v>796.82291995130072</v>
      </c>
      <c r="G23" s="38">
        <f t="shared" si="1"/>
        <v>796.82291995130072</v>
      </c>
    </row>
    <row r="24" spans="1:7" x14ac:dyDescent="0.25">
      <c r="A24" s="208"/>
      <c r="B24" s="240"/>
      <c r="C24" s="86" t="str">
        <f>Материалы!A8</f>
        <v>СВЕЧА ЗАЖИГАНИЯ T28P/M1EP/T1P-PHEV/T1JPHEV/T1EJP/T22PHEV/E0Y/T26P</v>
      </c>
      <c r="D24" s="36" t="str">
        <f>Материалы!B8</f>
        <v>111200018AA</v>
      </c>
      <c r="E24" s="37">
        <f>Материалы!E8</f>
        <v>4</v>
      </c>
      <c r="F24" s="41">
        <f>Материалы!C8</f>
        <v>2093.46</v>
      </c>
      <c r="G24" s="38">
        <f t="shared" si="1"/>
        <v>8373.84</v>
      </c>
    </row>
    <row r="25" spans="1:7" x14ac:dyDescent="0.25">
      <c r="A25" s="208"/>
      <c r="B25" s="240"/>
      <c r="C25" s="86" t="str">
        <f>Материалы!A12</f>
        <v>ФИЛЬТР БАКА (АДСОРБЕР) T18FL3PHEV/T1DPHEV</v>
      </c>
      <c r="D25" s="36" t="str">
        <f>Материалы!B12</f>
        <v>155000485AA</v>
      </c>
      <c r="E25" s="37">
        <f>Материалы!E12</f>
        <v>1</v>
      </c>
      <c r="F25" s="41">
        <f>Материалы!C12</f>
        <v>2611.38</v>
      </c>
      <c r="G25" s="38">
        <f>F25*E25</f>
        <v>2611.38</v>
      </c>
    </row>
    <row r="26" spans="1:7" x14ac:dyDescent="0.25">
      <c r="A26" s="208"/>
      <c r="B26" s="240"/>
      <c r="C26" s="86" t="str">
        <f>Материалы!A13</f>
        <v>Масло заднего тягового двигателя</v>
      </c>
      <c r="D26" s="36" t="str">
        <f>Материалы!B13</f>
        <v>SM12100002NE10</v>
      </c>
      <c r="E26" s="37">
        <f>Материалы!E13</f>
        <v>1.4</v>
      </c>
      <c r="F26" s="41">
        <f>Материалы!C13</f>
        <v>5103.63</v>
      </c>
      <c r="G26" s="38">
        <f>F26*E26</f>
        <v>7145.0819999999994</v>
      </c>
    </row>
    <row r="27" spans="1:7" ht="14.95" thickBot="1" x14ac:dyDescent="0.3">
      <c r="A27" s="208"/>
      <c r="B27" s="240"/>
      <c r="C27" s="87" t="str">
        <f>Материалы!A14</f>
        <v>Пробка заднего тягового двигателя</v>
      </c>
      <c r="D27" s="88">
        <f>Материалы!B14</f>
        <v>0</v>
      </c>
      <c r="E27" s="89">
        <f>Материалы!E14</f>
        <v>1</v>
      </c>
      <c r="F27" s="90">
        <f>Материалы!C14</f>
        <v>500</v>
      </c>
      <c r="G27" s="91">
        <f>F27*E27</f>
        <v>500</v>
      </c>
    </row>
    <row r="28" spans="1:7" ht="14.95" thickBot="1" x14ac:dyDescent="0.3">
      <c r="A28" s="210"/>
      <c r="B28" s="211"/>
      <c r="C28" s="241" t="s">
        <v>197</v>
      </c>
      <c r="D28" s="212"/>
      <c r="E28" s="212"/>
      <c r="F28" s="213"/>
      <c r="G28" s="39">
        <f>SUM(G17:G27)</f>
        <v>39236.293300317178</v>
      </c>
    </row>
    <row r="29" spans="1:7" ht="14.95" thickBot="1" x14ac:dyDescent="0.3">
      <c r="A29" s="214" t="s">
        <v>196</v>
      </c>
      <c r="B29" s="215"/>
      <c r="C29" s="215"/>
      <c r="D29" s="215"/>
      <c r="E29" s="215"/>
      <c r="F29" s="216"/>
      <c r="G29" s="40">
        <f>G3+G5+G16+G28</f>
        <v>113267.46524065809</v>
      </c>
    </row>
    <row r="30" spans="1:7" x14ac:dyDescent="0.25">
      <c r="A30" s="21"/>
    </row>
    <row r="31" spans="1:7" x14ac:dyDescent="0.25">
      <c r="A31" s="21"/>
    </row>
    <row r="32" spans="1:7" x14ac:dyDescent="0.25">
      <c r="A32" s="21"/>
    </row>
    <row r="33" spans="1:6" x14ac:dyDescent="0.25">
      <c r="A33" s="21"/>
    </row>
    <row r="34" spans="1:6" x14ac:dyDescent="0.25">
      <c r="A34" s="21"/>
      <c r="F34" s="15"/>
    </row>
    <row r="35" spans="1:6" x14ac:dyDescent="0.25">
      <c r="F35" s="15"/>
    </row>
  </sheetData>
  <mergeCells count="17">
    <mergeCell ref="A1:B1"/>
    <mergeCell ref="C1:G1"/>
    <mergeCell ref="C2:E2"/>
    <mergeCell ref="A3:A4"/>
    <mergeCell ref="D3:E4"/>
    <mergeCell ref="F3:F4"/>
    <mergeCell ref="G3:G4"/>
    <mergeCell ref="B3:B6"/>
    <mergeCell ref="C3:C6"/>
    <mergeCell ref="A5:A6"/>
    <mergeCell ref="D5:E6"/>
    <mergeCell ref="A29:F29"/>
    <mergeCell ref="F5:F6"/>
    <mergeCell ref="G5:G6"/>
    <mergeCell ref="A8:B28"/>
    <mergeCell ref="C16:F16"/>
    <mergeCell ref="C28:F2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29"/>
  <sheetViews>
    <sheetView workbookViewId="0">
      <selection activeCell="L10" sqref="L10"/>
    </sheetView>
  </sheetViews>
  <sheetFormatPr defaultColWidth="8.75" defaultRowHeight="14.3" x14ac:dyDescent="0.25"/>
  <cols>
    <col min="1" max="1" width="19.75" style="15" customWidth="1"/>
    <col min="2" max="2" width="10.25" style="15" customWidth="1"/>
    <col min="3" max="3" width="65.875" style="15" bestFit="1" customWidth="1"/>
    <col min="4" max="4" width="22.375" style="15" customWidth="1"/>
    <col min="5" max="5" width="19.375" style="15" customWidth="1"/>
    <col min="6" max="6" width="17" style="5" customWidth="1"/>
    <col min="7" max="7" width="11.75" style="15" customWidth="1"/>
    <col min="8" max="16384" width="8.75" style="15"/>
  </cols>
  <sheetData>
    <row r="1" spans="1:7" ht="19.05" thickBot="1" x14ac:dyDescent="0.35">
      <c r="A1" s="217" t="s">
        <v>127</v>
      </c>
      <c r="B1" s="218"/>
      <c r="C1" s="219" t="s">
        <v>210</v>
      </c>
      <c r="D1" s="219"/>
      <c r="E1" s="219"/>
      <c r="F1" s="219"/>
      <c r="G1" s="219"/>
    </row>
    <row r="2" spans="1:7" ht="32.950000000000003" customHeight="1" thickBot="1" x14ac:dyDescent="0.3">
      <c r="A2" s="28"/>
      <c r="B2" s="29"/>
      <c r="C2" s="215" t="s">
        <v>14</v>
      </c>
      <c r="D2" s="215"/>
      <c r="E2" s="216"/>
      <c r="F2" s="30" t="s">
        <v>15</v>
      </c>
      <c r="G2" s="31" t="s">
        <v>16</v>
      </c>
    </row>
    <row r="3" spans="1:7" ht="15.8" customHeight="1" x14ac:dyDescent="0.25">
      <c r="A3" s="220" t="s">
        <v>17</v>
      </c>
      <c r="B3" s="222" t="s">
        <v>79</v>
      </c>
      <c r="C3" s="233" t="s">
        <v>211</v>
      </c>
      <c r="D3" s="225">
        <f>'Регламент ТО'!$E$70</f>
        <v>2.9</v>
      </c>
      <c r="E3" s="226"/>
      <c r="F3" s="229">
        <f>'Регламент ТО'!$C$69</f>
        <v>8000</v>
      </c>
      <c r="G3" s="231">
        <f>F3*D3</f>
        <v>23200</v>
      </c>
    </row>
    <row r="4" spans="1:7" ht="14.95" thickBot="1" x14ac:dyDescent="0.3">
      <c r="A4" s="221"/>
      <c r="B4" s="236"/>
      <c r="C4" s="234"/>
      <c r="D4" s="227"/>
      <c r="E4" s="228"/>
      <c r="F4" s="230"/>
      <c r="G4" s="232"/>
    </row>
    <row r="5" spans="1:7" x14ac:dyDescent="0.25">
      <c r="A5" s="220" t="s">
        <v>198</v>
      </c>
      <c r="B5" s="236"/>
      <c r="C5" s="234"/>
      <c r="D5" s="225">
        <f>'Регламент ТО'!H71</f>
        <v>4.0999999999999996</v>
      </c>
      <c r="E5" s="226"/>
      <c r="F5" s="229">
        <f>'Регламент ТО'!$C$69</f>
        <v>8000</v>
      </c>
      <c r="G5" s="231">
        <f>F5*D5</f>
        <v>32800</v>
      </c>
    </row>
    <row r="6" spans="1:7" ht="14.3" customHeight="1" thickBot="1" x14ac:dyDescent="0.3">
      <c r="A6" s="221"/>
      <c r="B6" s="223"/>
      <c r="C6" s="235"/>
      <c r="D6" s="227"/>
      <c r="E6" s="228"/>
      <c r="F6" s="230"/>
      <c r="G6" s="232"/>
    </row>
    <row r="7" spans="1:7" ht="14.3" customHeight="1" thickBot="1" x14ac:dyDescent="0.3">
      <c r="A7" s="30"/>
      <c r="B7" s="143"/>
      <c r="C7" s="32" t="s">
        <v>18</v>
      </c>
      <c r="D7" s="33" t="s">
        <v>24</v>
      </c>
      <c r="E7" s="33" t="s">
        <v>19</v>
      </c>
      <c r="F7" s="34" t="s">
        <v>20</v>
      </c>
      <c r="G7" s="35" t="s">
        <v>21</v>
      </c>
    </row>
    <row r="8" spans="1:7" ht="14.3" customHeight="1" x14ac:dyDescent="0.25">
      <c r="A8" s="206"/>
      <c r="B8" s="207"/>
      <c r="C8" s="81" t="str">
        <f>Материалы!A2</f>
        <v>ФИЛЬТР МАСЛЯНЫЙ T15/JT18/J42/T19/T1A/T11FL3/T1E/T19/T1D/A11/A13/J15/A21/A19/J69/S18D</v>
      </c>
      <c r="D8" s="82" t="str">
        <f>Материалы!B2</f>
        <v>480-1012010</v>
      </c>
      <c r="E8" s="83">
        <f>Материалы!E2</f>
        <v>1</v>
      </c>
      <c r="F8" s="84">
        <f>Материалы!F2</f>
        <v>911.51</v>
      </c>
      <c r="G8" s="85">
        <f>F8*E8</f>
        <v>911.51</v>
      </c>
    </row>
    <row r="9" spans="1:7" ht="14.3" customHeight="1" x14ac:dyDescent="0.25">
      <c r="A9" s="208"/>
      <c r="B9" s="209"/>
      <c r="C9" s="99" t="str">
        <f>Материалы!A21</f>
        <v>Тефлоновая смазка для выдвижных ручек</v>
      </c>
      <c r="D9" s="36">
        <f>Материалы!B21</f>
        <v>3258</v>
      </c>
      <c r="E9" s="37">
        <f>Материалы!E21</f>
        <v>1</v>
      </c>
      <c r="F9" s="105">
        <f>Материалы!C21</f>
        <v>512.82000000000005</v>
      </c>
      <c r="G9" s="38">
        <f>F9*E9</f>
        <v>512.82000000000005</v>
      </c>
    </row>
    <row r="10" spans="1:7" x14ac:dyDescent="0.25">
      <c r="A10" s="208"/>
      <c r="B10" s="209"/>
      <c r="C10" s="126" t="str">
        <f>Материалы!A20</f>
        <v>Расходные материалы</v>
      </c>
      <c r="D10" s="127" t="str">
        <f>Материалы!B20</f>
        <v>rashodnik</v>
      </c>
      <c r="E10" s="128">
        <f>Материалы!E20</f>
        <v>1</v>
      </c>
      <c r="F10" s="41">
        <f>Материалы!C20</f>
        <v>900</v>
      </c>
      <c r="G10" s="129">
        <f>F10*E10</f>
        <v>900</v>
      </c>
    </row>
    <row r="11" spans="1:7" ht="14.3" customHeight="1" x14ac:dyDescent="0.25">
      <c r="A11" s="208"/>
      <c r="B11" s="209"/>
      <c r="C11" s="86" t="str">
        <f>Материалы!A3</f>
        <v>ПРОБКА ПОДДОНА ДВС СЛИВНАЯ МЕТАЛЛ</v>
      </c>
      <c r="D11" s="36" t="str">
        <f>Материалы!B3</f>
        <v>372-1009014</v>
      </c>
      <c r="E11" s="37">
        <f>Материалы!E3</f>
        <v>1</v>
      </c>
      <c r="F11" s="80">
        <f>Материалы!C3</f>
        <v>181.11</v>
      </c>
      <c r="G11" s="38">
        <f t="shared" ref="G11:G13" si="0">E11*F11</f>
        <v>181.11</v>
      </c>
    </row>
    <row r="12" spans="1:7" ht="14.3" customHeight="1" x14ac:dyDescent="0.25">
      <c r="A12" s="208"/>
      <c r="B12" s="209"/>
      <c r="C12" s="86" t="str">
        <f>Материалы!A5</f>
        <v>Масло моторное Exeed 0W-20 API SP, ILSAC GF-6A, нк. 200 л</v>
      </c>
      <c r="D12" s="36" t="str">
        <f>Материалы!B5</f>
        <v>EXEED0W20200</v>
      </c>
      <c r="E12" s="37">
        <f>Материалы!E5</f>
        <v>4.5</v>
      </c>
      <c r="F12" s="43">
        <f>Материалы!C5</f>
        <v>212261.86401515137</v>
      </c>
      <c r="G12" s="38">
        <f>(F12*E12)/200</f>
        <v>4775.8919403409054</v>
      </c>
    </row>
    <row r="13" spans="1:7" ht="14.3" customHeight="1" x14ac:dyDescent="0.25">
      <c r="A13" s="208"/>
      <c r="B13" s="209"/>
      <c r="C13" s="102" t="str">
        <f>Материалы!A4</f>
        <v>ШАЙБА СЛИВНОЙ ПРОБКИ ДВС</v>
      </c>
      <c r="D13" s="103" t="str">
        <f>Материалы!B4</f>
        <v>372-1009017</v>
      </c>
      <c r="E13" s="104">
        <f>Материалы!E4</f>
        <v>1</v>
      </c>
      <c r="F13" s="105">
        <f>Материалы!C4</f>
        <v>53.69</v>
      </c>
      <c r="G13" s="157">
        <f t="shared" si="0"/>
        <v>53.69</v>
      </c>
    </row>
    <row r="14" spans="1:7" ht="15.8" customHeight="1" x14ac:dyDescent="0.25">
      <c r="A14" s="208"/>
      <c r="B14" s="209"/>
      <c r="C14" s="86" t="str">
        <f>Материалы!A6</f>
        <v>ФИЛЬТР САЛОНА</v>
      </c>
      <c r="D14" s="36" t="str">
        <f>Материалы!B6</f>
        <v>301003303AA</v>
      </c>
      <c r="E14" s="37">
        <f>Материалы!E6</f>
        <v>1</v>
      </c>
      <c r="F14" s="41">
        <f>Материалы!C6</f>
        <v>5395.96</v>
      </c>
      <c r="G14" s="38">
        <f>E14*F14</f>
        <v>5395.96</v>
      </c>
    </row>
    <row r="15" spans="1:7" ht="24.8" customHeight="1" thickBot="1" x14ac:dyDescent="0.3">
      <c r="A15" s="208"/>
      <c r="B15" s="209"/>
      <c r="C15" s="87" t="str">
        <f>Материалы!A7</f>
        <v>ФИЛЬТР ВОЗДУШНЫЙ</v>
      </c>
      <c r="D15" s="88" t="str">
        <f>Материалы!B7</f>
        <v>151000342AA</v>
      </c>
      <c r="E15" s="89">
        <f>Материалы!E7</f>
        <v>1</v>
      </c>
      <c r="F15" s="90">
        <f>Материалы!C7</f>
        <v>5300.19</v>
      </c>
      <c r="G15" s="91">
        <f>E15*F15</f>
        <v>5300.19</v>
      </c>
    </row>
    <row r="16" spans="1:7" ht="14.95" customHeight="1" thickBot="1" x14ac:dyDescent="0.3">
      <c r="A16" s="208"/>
      <c r="B16" s="209"/>
      <c r="C16" s="237" t="s">
        <v>22</v>
      </c>
      <c r="D16" s="238"/>
      <c r="E16" s="238"/>
      <c r="F16" s="239"/>
      <c r="G16" s="158">
        <f>SUM(G8:G15)</f>
        <v>18031.171940340904</v>
      </c>
    </row>
    <row r="17" spans="1:7" ht="14.95" customHeight="1" x14ac:dyDescent="0.25">
      <c r="A17" s="208"/>
      <c r="B17" s="240"/>
      <c r="C17" s="159" t="str">
        <f>Материалы!A11</f>
        <v>Антифриз «EXEED» ОАТ 1л.</v>
      </c>
      <c r="D17" s="160" t="str">
        <f>Материалы!B11</f>
        <v>EXEEDOAT1L</v>
      </c>
      <c r="E17" s="161">
        <f>Материалы!E11</f>
        <v>22</v>
      </c>
      <c r="F17" s="162">
        <f>Материалы!C11</f>
        <v>249.99547183481258</v>
      </c>
      <c r="G17" s="85">
        <f>(F17*E17)</f>
        <v>5499.900380365877</v>
      </c>
    </row>
    <row r="18" spans="1:7" ht="14.95" customHeight="1" x14ac:dyDescent="0.25">
      <c r="A18" s="208"/>
      <c r="B18" s="240"/>
      <c r="C18" s="102" t="str">
        <f>Материалы!A15</f>
        <v>Масло переднего тягового двигателя (трансмиссии)</v>
      </c>
      <c r="D18" s="103" t="str">
        <f>Материалы!B15</f>
        <v>351HHA-4004011AA10</v>
      </c>
      <c r="E18" s="104">
        <f>Материалы!E15</f>
        <v>4.8</v>
      </c>
      <c r="F18" s="105">
        <f>Материалы!C15</f>
        <v>2600.06</v>
      </c>
      <c r="G18" s="38">
        <f t="shared" ref="G18:G24" si="1">E18*F18</f>
        <v>12480.287999999999</v>
      </c>
    </row>
    <row r="19" spans="1:7" ht="14.95" customHeight="1" x14ac:dyDescent="0.25">
      <c r="A19" s="208"/>
      <c r="B19" s="240"/>
      <c r="C19" s="102" t="str">
        <f>Материалы!A16</f>
        <v>НАПОРНЫЙ ФИЛЬТР T26P/T22P/M1EP/T1JPHEV/T28P</v>
      </c>
      <c r="D19" s="103" t="str">
        <f>Материалы!B16</f>
        <v>125200000AA</v>
      </c>
      <c r="E19" s="104">
        <f>Материалы!E16</f>
        <v>1</v>
      </c>
      <c r="F19" s="105">
        <f>Материалы!C16</f>
        <v>1127.47</v>
      </c>
      <c r="G19" s="38">
        <f t="shared" si="1"/>
        <v>1127.47</v>
      </c>
    </row>
    <row r="20" spans="1:7" ht="14.95" customHeight="1" x14ac:dyDescent="0.25">
      <c r="A20" s="208"/>
      <c r="B20" s="240"/>
      <c r="C20" s="102" t="str">
        <f>Материалы!A17</f>
        <v>Прокладка корпуса фильтра переднего тягового мотора (трансмиссии)</v>
      </c>
      <c r="D20" s="103" t="str">
        <f>Материалы!B17</f>
        <v>125200041AA</v>
      </c>
      <c r="E20" s="104">
        <f>Материалы!E17</f>
        <v>1</v>
      </c>
      <c r="F20" s="105">
        <f>Материалы!C17</f>
        <v>215.51</v>
      </c>
      <c r="G20" s="38">
        <f t="shared" si="1"/>
        <v>215.51</v>
      </c>
    </row>
    <row r="21" spans="1:7" x14ac:dyDescent="0.25">
      <c r="A21" s="208"/>
      <c r="B21" s="240"/>
      <c r="C21" s="102" t="str">
        <f>Материалы!A18</f>
        <v>Сливная пробка переднего тягового двигателя (трансмиссии)</v>
      </c>
      <c r="D21" s="103" t="str">
        <f>Материалы!B18</f>
        <v>125100038AA</v>
      </c>
      <c r="E21" s="104">
        <f>Материалы!E18</f>
        <v>1</v>
      </c>
      <c r="F21" s="105">
        <f>Материалы!C18</f>
        <v>343.98</v>
      </c>
      <c r="G21" s="38">
        <f t="shared" si="1"/>
        <v>343.98</v>
      </c>
    </row>
    <row r="22" spans="1:7" x14ac:dyDescent="0.25">
      <c r="A22" s="208"/>
      <c r="B22" s="240"/>
      <c r="C22" s="102" t="str">
        <f>Материалы!A19</f>
        <v>ШАЙБА СЛИВНОГО БОЛТА КПП T1D/T1C/X-1PHEV/T18FL3PHEV</v>
      </c>
      <c r="D22" s="103" t="str">
        <f>Материалы!B19</f>
        <v>351HHA-1502191</v>
      </c>
      <c r="E22" s="104">
        <f>Материалы!E19</f>
        <v>1</v>
      </c>
      <c r="F22" s="105">
        <f>Материалы!C19</f>
        <v>142.02000000000001</v>
      </c>
      <c r="G22" s="38">
        <f t="shared" si="1"/>
        <v>142.02000000000001</v>
      </c>
    </row>
    <row r="23" spans="1:7" x14ac:dyDescent="0.25">
      <c r="A23" s="208"/>
      <c r="B23" s="240"/>
      <c r="C23" s="86" t="str">
        <f>Материалы!A10</f>
        <v>Тормозная жидкость EXEED DOT4  (1л)</v>
      </c>
      <c r="D23" s="36">
        <f>Материалы!B10</f>
        <v>17321759</v>
      </c>
      <c r="E23" s="37">
        <f>Материалы!E10</f>
        <v>1</v>
      </c>
      <c r="F23" s="43">
        <f>Материалы!C10</f>
        <v>796.82291995130072</v>
      </c>
      <c r="G23" s="38">
        <f t="shared" si="1"/>
        <v>796.82291995130072</v>
      </c>
    </row>
    <row r="24" spans="1:7" x14ac:dyDescent="0.25">
      <c r="A24" s="208"/>
      <c r="B24" s="240"/>
      <c r="C24" s="86" t="str">
        <f>Материалы!A8</f>
        <v>СВЕЧА ЗАЖИГАНИЯ T28P/M1EP/T1P-PHEV/T1JPHEV/T1EJP/T22PHEV/E0Y/T26P</v>
      </c>
      <c r="D24" s="36" t="str">
        <f>Материалы!B8</f>
        <v>111200018AA</v>
      </c>
      <c r="E24" s="37">
        <f>Материалы!E8</f>
        <v>4</v>
      </c>
      <c r="F24" s="41">
        <f>Материалы!C8</f>
        <v>2093.46</v>
      </c>
      <c r="G24" s="38">
        <f t="shared" si="1"/>
        <v>8373.84</v>
      </c>
    </row>
    <row r="25" spans="1:7" x14ac:dyDescent="0.25">
      <c r="A25" s="208"/>
      <c r="B25" s="240"/>
      <c r="C25" s="86" t="str">
        <f>Материалы!A12</f>
        <v>ФИЛЬТР БАКА (АДСОРБЕР) T18FL3PHEV/T1DPHEV</v>
      </c>
      <c r="D25" s="36" t="str">
        <f>Материалы!B12</f>
        <v>155000485AA</v>
      </c>
      <c r="E25" s="37">
        <f>Материалы!E12</f>
        <v>1</v>
      </c>
      <c r="F25" s="41">
        <f>Материалы!C12</f>
        <v>2611.38</v>
      </c>
      <c r="G25" s="38">
        <f>F25*E25</f>
        <v>2611.38</v>
      </c>
    </row>
    <row r="26" spans="1:7" x14ac:dyDescent="0.25">
      <c r="A26" s="208"/>
      <c r="B26" s="240"/>
      <c r="C26" s="86" t="str">
        <f>Материалы!A13</f>
        <v>Масло заднего тягового двигателя</v>
      </c>
      <c r="D26" s="36" t="str">
        <f>Материалы!B13</f>
        <v>SM12100002NE10</v>
      </c>
      <c r="E26" s="37">
        <f>Материалы!E13</f>
        <v>1.4</v>
      </c>
      <c r="F26" s="41">
        <f>Материалы!C13</f>
        <v>5103.63</v>
      </c>
      <c r="G26" s="38">
        <f>F26*E26</f>
        <v>7145.0819999999994</v>
      </c>
    </row>
    <row r="27" spans="1:7" ht="14.95" thickBot="1" x14ac:dyDescent="0.3">
      <c r="A27" s="208"/>
      <c r="B27" s="240"/>
      <c r="C27" s="87" t="str">
        <f>Материалы!A14</f>
        <v>Пробка заднего тягового двигателя</v>
      </c>
      <c r="D27" s="88">
        <f>Материалы!B14</f>
        <v>0</v>
      </c>
      <c r="E27" s="89">
        <f>Материалы!E14</f>
        <v>1</v>
      </c>
      <c r="F27" s="90">
        <f>Материалы!C14</f>
        <v>500</v>
      </c>
      <c r="G27" s="91">
        <f>F27*E27</f>
        <v>500</v>
      </c>
    </row>
    <row r="28" spans="1:7" ht="14.95" thickBot="1" x14ac:dyDescent="0.3">
      <c r="A28" s="210"/>
      <c r="B28" s="211"/>
      <c r="C28" s="241" t="s">
        <v>197</v>
      </c>
      <c r="D28" s="212"/>
      <c r="E28" s="212"/>
      <c r="F28" s="213"/>
      <c r="G28" s="39">
        <f>SUM(G17:G27)</f>
        <v>39236.293300317178</v>
      </c>
    </row>
    <row r="29" spans="1:7" ht="14.95" thickBot="1" x14ac:dyDescent="0.3">
      <c r="A29" s="214" t="s">
        <v>196</v>
      </c>
      <c r="B29" s="215"/>
      <c r="C29" s="215"/>
      <c r="D29" s="215"/>
      <c r="E29" s="215"/>
      <c r="F29" s="216"/>
      <c r="G29" s="40">
        <f>G3+G5+G16+G28</f>
        <v>113267.46524065809</v>
      </c>
    </row>
  </sheetData>
  <mergeCells count="17">
    <mergeCell ref="A1:B1"/>
    <mergeCell ref="C1:G1"/>
    <mergeCell ref="C2:E2"/>
    <mergeCell ref="A3:A4"/>
    <mergeCell ref="D3:E4"/>
    <mergeCell ref="F3:F4"/>
    <mergeCell ref="G3:G4"/>
    <mergeCell ref="B3:B6"/>
    <mergeCell ref="C3:C6"/>
    <mergeCell ref="A5:A6"/>
    <mergeCell ref="D5:E6"/>
    <mergeCell ref="A29:F29"/>
    <mergeCell ref="F5:F6"/>
    <mergeCell ref="G5:G6"/>
    <mergeCell ref="A8:B28"/>
    <mergeCell ref="C16:F16"/>
    <mergeCell ref="C28:F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1</vt:i4>
      </vt:variant>
    </vt:vector>
  </HeadingPairs>
  <TitlesOfParts>
    <vt:vector size="12" baseType="lpstr">
      <vt:lpstr>Board</vt:lpstr>
      <vt:lpstr>Тип ТО и комплектации</vt:lpstr>
      <vt:lpstr>Регламент ТО</vt:lpstr>
      <vt:lpstr>Материалы</vt:lpstr>
      <vt:lpstr>Рабочие операции</vt:lpstr>
      <vt:lpstr>ТО-0</vt:lpstr>
      <vt:lpstr>ТО-1</vt:lpstr>
      <vt:lpstr>ТО-2</vt:lpstr>
      <vt:lpstr>ТО-3</vt:lpstr>
      <vt:lpstr>ТО-4</vt:lpstr>
      <vt:lpstr>ТО-5</vt:lpstr>
      <vt:lpstr>ТО_10__100_000км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Гудожников</dc:creator>
  <cp:lastModifiedBy>Prigoda Boris</cp:lastModifiedBy>
  <cp:lastPrinted>2025-02-06T10:35:21Z</cp:lastPrinted>
  <dcterms:created xsi:type="dcterms:W3CDTF">2019-05-17T12:20:07Z</dcterms:created>
  <dcterms:modified xsi:type="dcterms:W3CDTF">2025-12-30T13:40:12Z</dcterms:modified>
</cp:coreProperties>
</file>